
<file path=[Content_Types].xml><?xml version="1.0" encoding="utf-8"?>
<Types xmlns="http://schemas.openxmlformats.org/package/2006/content-types">
  <Default Extension="xml" ContentType="application/xml"/>
  <Default Extension="png" ContentType="image/png"/>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125" windowHeight="12540" firstSheet="1" activeTab="1"/>
  </bookViews>
  <sheets>
    <sheet name="个人网银" sheetId="12" state="hidden" r:id="rId1"/>
    <sheet name="企业手机银行" sheetId="13" r:id="rId2"/>
    <sheet name="渠道整合平台" sheetId="11" state="hidden" r:id="rId3"/>
    <sheet name="综合信贷" sheetId="4" state="hidden" r:id="rId4"/>
    <sheet name="综合信贷-更新合版" sheetId="9" state="hidden" r:id="rId5"/>
    <sheet name="手机银行" sheetId="2" state="hidden" r:id="rId6"/>
    <sheet name="手机银行最新大屏涉及指标" sheetId="10" state="hidden" r:id="rId7"/>
    <sheet name="导出列表_数据来源建议" sheetId="7" r:id="rId8"/>
    <sheet name="Sheet1" sheetId="14" r:id="rId9"/>
    <sheet name="投入产出-UE屏幕" sheetId="15" r:id="rId10"/>
    <sheet name="新核心系统" sheetId="5" state="hidden" r:id="rId11"/>
    <sheet name="智慧办公平台" sheetId="1" state="hidden" r:id="rId12"/>
  </sheets>
  <definedNames>
    <definedName name="_xlnm._FilterDatabase" localSheetId="0" hidden="1">个人网银!$A$1:$S$40</definedName>
    <definedName name="_xlnm._FilterDatabase" localSheetId="1" hidden="1">企业手机银行!$A$1:$T$36</definedName>
    <definedName name="_xlnm._FilterDatabase" localSheetId="2" hidden="1">渠道整合平台!$A$1:$S$49</definedName>
    <definedName name="_xlnm._FilterDatabase" localSheetId="3" hidden="1">综合信贷!$A$1:$S$113</definedName>
    <definedName name="_xlnm._FilterDatabase" localSheetId="4" hidden="1">'综合信贷-更新合版'!$A$1:$S$113</definedName>
    <definedName name="_xlnm._FilterDatabase" localSheetId="5" hidden="1">手机银行!$A$2:$V$174</definedName>
    <definedName name="_xlnm._FilterDatabase" localSheetId="6" hidden="1">手机银行最新大屏涉及指标!$A$1:$S$44</definedName>
    <definedName name="_xlnm._FilterDatabase" localSheetId="10" hidden="1">新核心系统!$A$1:$Q$311</definedName>
  </definedNames>
  <calcPr calcId="144525"/>
</workbook>
</file>

<file path=xl/sharedStrings.xml><?xml version="1.0" encoding="utf-8"?>
<sst xmlns="http://schemas.openxmlformats.org/spreadsheetml/2006/main" count="7456" uniqueCount="2092">
  <si>
    <t>指标类型</t>
  </si>
  <si>
    <t>指标编号</t>
  </si>
  <si>
    <t>指标名称字段</t>
  </si>
  <si>
    <t>指标口径说明字段</t>
  </si>
  <si>
    <t>数据来源建议</t>
  </si>
  <si>
    <t>指标维度</t>
  </si>
  <si>
    <t>指标单位</t>
  </si>
  <si>
    <t>计算说明</t>
  </si>
  <si>
    <t>历史数据配合情况</t>
  </si>
  <si>
    <t>状态</t>
  </si>
  <si>
    <t>历史数据</t>
  </si>
  <si>
    <t>当前日期
（注明日期）</t>
  </si>
  <si>
    <t>2.1、服务能力（银行产品在渠道端的销售情况）</t>
  </si>
  <si>
    <t>产品支撑</t>
  </si>
  <si>
    <t>需求投入成本</t>
  </si>
  <si>
    <t>产品支撑需求投入成本</t>
  </si>
  <si>
    <t>VP系统</t>
  </si>
  <si>
    <t>时点</t>
  </si>
  <si>
    <t>万元</t>
  </si>
  <si>
    <t>统计截止到当前时间今年所有产品相关需求成本（已投产）,需求分类码值：
服务能力-产品渠道优化-保险
服务能力-产品渠道优化-存款
服务能力-产品渠道优化-基金
服务能力-产品渠道优化-贷款
服务能力-新增产品渠道支持-代销理财
服务能力-新增产品渠道支持-自营理财
服务能力-产品渠道优化-自营理财
服务能力-产品渠道优化-代销理财</t>
  </si>
  <si>
    <t>需要提供一次当年最新实时数据即可，无需统计历史</t>
  </si>
  <si>
    <t>产品支撑投入成本</t>
  </si>
  <si>
    <t>存款</t>
  </si>
  <si>
    <t>统计截止到当前时间今年完成存款产品支持需求成本产生的成本（已投产）</t>
  </si>
  <si>
    <t>自营理财</t>
  </si>
  <si>
    <t>统计截止到当前时间今年完成自营理财产品支持需求成本产生的成本（已投产）</t>
  </si>
  <si>
    <t>代销理财</t>
  </si>
  <si>
    <t>统计截止到当前时间今年完成代销理财产品支持需求成本产生的成本（已投产）</t>
  </si>
  <si>
    <t>基金</t>
  </si>
  <si>
    <t>统计截止到当前时间今年完成基金产品支持需求成本产生的成本（已投产）</t>
  </si>
  <si>
    <t>保险</t>
  </si>
  <si>
    <t>统计截止到当前时间今年完成保险产品支持需求成本产生的成本（已投产）</t>
  </si>
  <si>
    <t>产品月销售总额</t>
  </si>
  <si>
    <t>新核心系统</t>
  </si>
  <si>
    <t>月</t>
  </si>
  <si>
    <t>当月个人网银存款产品月销售金额</t>
  </si>
  <si>
    <r>
      <rPr>
        <sz val="10"/>
        <color theme="1"/>
        <rFont val="宋体"/>
        <charset val="134"/>
      </rPr>
      <t>需要提供1-7月的历史数据：
1、</t>
    </r>
    <r>
      <rPr>
        <b/>
        <sz val="10"/>
        <color theme="1"/>
        <rFont val="宋体"/>
        <charset val="134"/>
      </rPr>
      <t>核心</t>
    </r>
    <r>
      <rPr>
        <sz val="10"/>
        <color theme="1"/>
        <rFont val="宋体"/>
        <charset val="134"/>
      </rPr>
      <t>请将各币种转化为人民币后提供；
2、</t>
    </r>
    <r>
      <rPr>
        <b/>
        <sz val="10"/>
        <color theme="1"/>
        <rFont val="宋体"/>
        <charset val="134"/>
      </rPr>
      <t>理财、基金、保险</t>
    </r>
    <r>
      <rPr>
        <sz val="10"/>
        <color theme="1"/>
        <rFont val="宋体"/>
        <charset val="134"/>
      </rPr>
      <t>等请核实数值是否有误，单位万元，金额过于夸张；
3、</t>
    </r>
    <r>
      <rPr>
        <b/>
        <sz val="10"/>
        <color theme="1"/>
        <rFont val="宋体"/>
        <charset val="134"/>
      </rPr>
      <t>贷款</t>
    </r>
    <r>
      <rPr>
        <sz val="10"/>
        <color theme="1"/>
        <rFont val="宋体"/>
        <charset val="134"/>
      </rPr>
      <t>请核实数值是否有误，单位万元，金额过于夸张</t>
    </r>
  </si>
  <si>
    <t>理财系统</t>
  </si>
  <si>
    <t>当月个人网银自营理财产品月销售金额</t>
  </si>
  <si>
    <t>当月个人网银代销理财产品月销售金额</t>
  </si>
  <si>
    <t>代销系统</t>
  </si>
  <si>
    <t>当月个人网银基金产品月销售金额</t>
  </si>
  <si>
    <t>当月个人网银保险产品月销售金额</t>
  </si>
  <si>
    <t>柜面替代率</t>
  </si>
  <si>
    <t>个人网银柜面替代率</t>
  </si>
  <si>
    <t>渠道整合平台</t>
  </si>
  <si>
    <t>百分比</t>
  </si>
  <si>
    <t>统计截止到当前时间个人网银柜面替代率</t>
  </si>
  <si>
    <t>实时值：99</t>
  </si>
  <si>
    <t>当年产品销售总额</t>
  </si>
  <si>
    <t>不涉及指标配置</t>
  </si>
  <si>
    <t>年</t>
  </si>
  <si>
    <t>个人网银当年总产品销售金额（包含自营理财、代销理财、存款、基金、保险）</t>
  </si>
  <si>
    <t>渠道整合平台自行计算</t>
  </si>
  <si>
    <t>2.2、用户运营（营销获客、资产提升等运营情况）</t>
  </si>
  <si>
    <t>用户运营</t>
  </si>
  <si>
    <t>用户运营需求投入成本</t>
  </si>
  <si>
    <t>统计截止到当前时间今年所有用户运营相关需求成本（已投产），需求分类码值：
用户运营-营销提升</t>
  </si>
  <si>
    <t>当月活跃客户数</t>
  </si>
  <si>
    <t>按月：1月、2月、3月...</t>
  </si>
  <si>
    <t>万</t>
  </si>
  <si>
    <t>今年每月活跃客户数</t>
  </si>
  <si>
    <t>年末客户数</t>
  </si>
  <si>
    <t>按年：2019年、2020年、2021年...</t>
  </si>
  <si>
    <t>户</t>
  </si>
  <si>
    <t>2019年开始每年个人网银的客户数</t>
  </si>
  <si>
    <t>当月月末客户数</t>
  </si>
  <si>
    <t>今年每月月末客户数</t>
  </si>
  <si>
    <t>总客户数</t>
  </si>
  <si>
    <t>统计截止到当前时间的个人网银总客户数</t>
  </si>
  <si>
    <t>2.3、用户体验（业务流程、客户体验、便利性提升）</t>
  </si>
  <si>
    <t>用户体验</t>
  </si>
  <si>
    <t>用户体验需求投入成本</t>
  </si>
  <si>
    <t>统计截止到当前时间今年所有用户运营相关需求成本（已投产），需求分类码值：
用户体验-流程优化</t>
  </si>
  <si>
    <t>接口平均响应时间</t>
  </si>
  <si>
    <t>天旦</t>
  </si>
  <si>
    <t>毫秒</t>
  </si>
  <si>
    <t>统计当日接口平均响应时间、统计当日接口交易成功率，10分钟统计一次</t>
  </si>
  <si>
    <t>交易成功率</t>
  </si>
  <si>
    <t>客户投诉数</t>
  </si>
  <si>
    <t>客户联络中心</t>
  </si>
  <si>
    <t>次</t>
  </si>
  <si>
    <t>统计当年</t>
  </si>
  <si>
    <t>理财漏斗模型</t>
  </si>
  <si>
    <t>理财首页、理财购买页、理财成功结果页面等页面阶段作为指标口径说明</t>
  </si>
  <si>
    <t>行为采集系统</t>
  </si>
  <si>
    <t>统计当月</t>
  </si>
  <si>
    <t>大额存单漏斗模型</t>
  </si>
  <si>
    <t>大额存单再次购买、大额存单购买结果页、大额存单首页等页面阶段作为指标口径说明</t>
  </si>
  <si>
    <t>页面平均加载时长</t>
  </si>
  <si>
    <r>
      <rPr>
        <sz val="10"/>
        <color rgb="FF404040"/>
        <rFont val="宋体"/>
        <charset val="134"/>
      </rPr>
      <t>统计当日页面平均加载时长，</t>
    </r>
    <r>
      <rPr>
        <sz val="10"/>
        <color rgb="FF404040"/>
        <rFont val="Segoe UI"/>
        <charset val="134"/>
      </rPr>
      <t>10</t>
    </r>
    <r>
      <rPr>
        <sz val="10"/>
        <color rgb="FF404040"/>
        <rFont val="宋体"/>
        <charset val="134"/>
      </rPr>
      <t>分钟统计一次</t>
    </r>
  </si>
  <si>
    <t>2.4、服务保障（系统支撑情况）</t>
  </si>
  <si>
    <t>服务保障</t>
  </si>
  <si>
    <t>服务保障投入成本</t>
  </si>
  <si>
    <t>统计截止到当前时间今年所有用户运营相关需求成本（已投产），需求分类码值：
服务保障-系统支撑</t>
  </si>
  <si>
    <t>安全防护交易数</t>
  </si>
  <si>
    <t>实时智能</t>
  </si>
  <si>
    <t>笔</t>
  </si>
  <si>
    <t>今年每月阻断交易数</t>
  </si>
  <si>
    <r>
      <rPr>
        <sz val="10"/>
        <color rgb="FF404040"/>
        <rFont val="宋体"/>
        <charset val="134"/>
      </rPr>
      <t>需要提供</t>
    </r>
    <r>
      <rPr>
        <sz val="10"/>
        <color rgb="FF404040"/>
        <rFont val="Segoe UI"/>
        <charset val="134"/>
      </rPr>
      <t>1-7</t>
    </r>
    <r>
      <rPr>
        <sz val="10"/>
        <color rgb="FF404040"/>
        <rFont val="宋体"/>
        <charset val="134"/>
      </rPr>
      <t>月的历史数据</t>
    </r>
  </si>
  <si>
    <t>安全防护交易金额</t>
  </si>
  <si>
    <t>今年每月阻断交易金额</t>
  </si>
  <si>
    <t>当月最高TPS</t>
  </si>
  <si>
    <t>次/秒</t>
  </si>
  <si>
    <t>今年每月TPS峰值</t>
  </si>
  <si>
    <t>需要提供1-7月的历史数据</t>
  </si>
  <si>
    <t>整体情况</t>
  </si>
  <si>
    <t>年投产次数</t>
  </si>
  <si>
    <r>
      <rPr>
        <sz val="10"/>
        <color rgb="FF404040"/>
        <rFont val="宋体"/>
        <charset val="134"/>
      </rPr>
      <t>统计截止到当前时间今年</t>
    </r>
    <r>
      <rPr>
        <sz val="10"/>
        <color rgb="FF404040"/>
        <rFont val="Segoe UI"/>
        <charset val="134"/>
      </rPr>
      <t>XM</t>
    </r>
    <r>
      <rPr>
        <sz val="10"/>
        <color rgb="FF404040"/>
        <rFont val="宋体"/>
        <charset val="134"/>
      </rPr>
      <t>的个数，其中月度版本、特殊版本、紧急投产的个数，体现系统变更的频率</t>
    </r>
  </si>
  <si>
    <t>平均投产周期</t>
  </si>
  <si>
    <t>ITSM</t>
  </si>
  <si>
    <t>天</t>
  </si>
  <si>
    <t>统计截止到当前时间今年个人网银平均投产周期</t>
  </si>
  <si>
    <t>当年预算使用率</t>
  </si>
  <si>
    <t>统计截止到当前时间个人网银预算使用率（分子为已投产，预算标注是当年的，然后分母是每年设定的总额.25年是397万）</t>
  </si>
  <si>
    <t>年需求投入</t>
  </si>
  <si>
    <t>每年个人网银需求投入总成本</t>
  </si>
  <si>
    <t>需要提供2019年至今每年的成本</t>
  </si>
  <si>
    <t>年交易量</t>
  </si>
  <si>
    <t>万笔</t>
  </si>
  <si>
    <t>每年个人网银交易总量</t>
  </si>
  <si>
    <t>需要提供2019年至今每年的交易量</t>
  </si>
  <si>
    <t>敏捷需求交付时间</t>
  </si>
  <si>
    <t>51230031</t>
  </si>
  <si>
    <t>24819940</t>
  </si>
  <si>
    <t>43582153</t>
  </si>
  <si>
    <t>18872896</t>
  </si>
  <si>
    <t>17997846</t>
  </si>
  <si>
    <t>12692336</t>
  </si>
  <si>
    <t>8630000</t>
  </si>
  <si>
    <t>7081380</t>
  </si>
  <si>
    <t>9867552</t>
  </si>
  <si>
    <t>8051295</t>
  </si>
  <si>
    <t>11118000</t>
  </si>
  <si>
    <t>8458795</t>
  </si>
  <si>
    <t>产品支撑投入总成本</t>
  </si>
  <si>
    <t>统计截止到当前时间今年所有产品相关需求成本（已投产）,需求分类码值：
服务能力-产品渠道优化/新增-支付结算
服务能力-产品渠道优化/新增-财富管理
服务能力-产品渠道优化/新增-资金管理
服务能力-产品渠道优化/新增-票据业务
服务能力-产品渠道优化/新增-贸易融资
服务能力-产品渠道优化/新增-票据业务</t>
  </si>
  <si>
    <t>支付结算</t>
  </si>
  <si>
    <t>财富管理</t>
  </si>
  <si>
    <t>资金管理</t>
  </si>
  <si>
    <t>票据业务</t>
  </si>
  <si>
    <t>贸易融资</t>
  </si>
  <si>
    <t>跨境业务</t>
  </si>
  <si>
    <t>当年产品交易总额</t>
  </si>
  <si>
    <t>企业网银</t>
  </si>
  <si>
    <t>企业手机银行当年总产品交易金额（包含支付结算
财富管理
资金管理
票据业务
贸易融资
跨境业务）</t>
  </si>
  <si>
    <t>企业网银数据库自行计算</t>
  </si>
  <si>
    <t>2019年开始每年企业手机银行的客户数</t>
  </si>
  <si>
    <t>企业手机银行近7天登录次数</t>
  </si>
  <si>
    <t>按日：9.1号、9.2号、9.3号....</t>
  </si>
  <si>
    <t>日</t>
  </si>
  <si>
    <t>近7天登录次数</t>
  </si>
  <si>
    <t>合并一张图表展示</t>
  </si>
  <si>
    <t>企业手机银行近7天登录用户</t>
  </si>
  <si>
    <t>近7天登录用户数量</t>
  </si>
  <si>
    <t>统计截止到当前时间的企业手机银行总客户数</t>
  </si>
  <si>
    <t>近30天转账笔数趋势</t>
  </si>
  <si>
    <t>按日：9.1号、9.2号、9.3号....近30天</t>
  </si>
  <si>
    <t>近30天，跨行转账、行内转账、批量转账、</t>
  </si>
  <si>
    <t>近30天转账金额趋势</t>
  </si>
  <si>
    <t>近30天交易授权数量趋势</t>
  </si>
  <si>
    <t>近30天交易授权（含批量授权）数量趋势</t>
  </si>
  <si>
    <t>交易TOP10</t>
  </si>
  <si>
    <t>当年截止目前</t>
  </si>
  <si>
    <t>当年交易笔数前10的交易（日志表笔数），按交易笔数排名</t>
  </si>
  <si>
    <t>页面点击TOP10</t>
  </si>
  <si>
    <t>当年页面点击量，按点击量排名</t>
  </si>
  <si>
    <t>登录漏斗模型</t>
  </si>
  <si>
    <t>登录</t>
  </si>
  <si>
    <t>转账漏斗模型</t>
  </si>
  <si>
    <t>转账</t>
  </si>
  <si>
    <t>2.4、整体情况</t>
  </si>
  <si>
    <t>产品支撑总费用：344500
产品支撑-保险：26250
产品支撑-存款：98000
产品支撑-代销理财：31250
产品支撑-贷款：171250
产品支撑-基金：8000
产品支撑-自营理财：9750</t>
  </si>
  <si>
    <t>贷款</t>
  </si>
  <si>
    <t>统计截止到当前时间今年完成贷款产品支持需求成本产生的成本（已投产）</t>
  </si>
  <si>
    <t>当月手机银行和个人网银存款产品月销售金额</t>
  </si>
  <si>
    <t>需要提供1-7月的历史数据。</t>
  </si>
  <si>
    <t>当月手机银行和个人网银自营理财产品月销售金额</t>
  </si>
  <si>
    <t>当月手机银行和个人网银代销理财产品月销售金额</t>
  </si>
  <si>
    <t>当月手机银行和个人网银基金产品月销售金额</t>
  </si>
  <si>
    <t>当月手机银行和个人网银保险产品月销售金额</t>
  </si>
  <si>
    <t>信贷系统</t>
  </si>
  <si>
    <t>当月手机银行、兴e贷和兴金融小程序贷款产品月销售金额</t>
  </si>
  <si>
    <t>之前丁正找数仓搞得</t>
  </si>
  <si>
    <t>电子渠道柜面替代率</t>
  </si>
  <si>
    <t>统计截止到当前时间电子渠道柜面替代率</t>
  </si>
  <si>
    <t>手机银行和个人网银当年总产品销售金额（包含自营理财、代销理财、存款、基金、保险、贷款）</t>
  </si>
  <si>
    <t>2019年开始每年电子渠道的客户数</t>
  </si>
  <si>
    <t xml:space="preserve">  select count(distinct t1.pai_ecifno) from pbsprd.pbs_account_inf t1 where t1.pai_opendate&lt;'20200101';</t>
  </si>
  <si>
    <t>统计截止到当前时间的电子渠道总客户数</t>
  </si>
  <si>
    <t>年营销获客总数</t>
  </si>
  <si>
    <t>零售经营管理平台</t>
  </si>
  <si>
    <t>当前营销获客总数</t>
  </si>
  <si>
    <t>时点：12094</t>
  </si>
  <si>
    <t>年二三类户开户数</t>
  </si>
  <si>
    <t>按城市：广州、湛江、深圳、珠海…</t>
  </si>
  <si>
    <t>个</t>
  </si>
  <si>
    <t>东莞:271
深圳:272
佛山:86
广州:566
惠州:76
湛江:43
汕头:69
珠海:31
肇庆：11
中山:69
江门：28</t>
  </si>
  <si>
    <t>2.3、整合能力（业务集成、业务流程统一）</t>
  </si>
  <si>
    <t>整合能力</t>
  </si>
  <si>
    <t>整合能力需求投入成本</t>
  </si>
  <si>
    <t>统计截止到当前时间今年所有整合能力相关需求成本（已投产），需求分类码值：
整合能力</t>
  </si>
  <si>
    <t>手机银行、个人网银、华兴微银行小程序、零售信贷小程序月交易笔数。按月：1月、2月、3月...</t>
  </si>
  <si>
    <t>手机银行月交易笔数</t>
  </si>
  <si>
    <t>个人网银月交易笔数</t>
  </si>
  <si>
    <t>华兴微银行小程序月交易笔数</t>
  </si>
  <si>
    <t>当月各渠道交易量</t>
  </si>
  <si>
    <t>零售信贷小程序月交易笔数</t>
  </si>
  <si>
    <t>当月各渠道活跃客户数</t>
  </si>
  <si>
    <t>手机银行、个人网银、华兴微银行小程序、零售信贷小程序月活跃客户数。按月：1月、2月、3月...</t>
  </si>
  <si>
    <t>手机银行</t>
  </si>
  <si>
    <t>手机银行活跃客户数</t>
  </si>
  <si>
    <t>个人网银</t>
  </si>
  <si>
    <t>个人网银活跃客户数</t>
  </si>
  <si>
    <t>华兴微银行小程序</t>
  </si>
  <si>
    <t>华兴微银行小程序活跃客户数</t>
  </si>
  <si>
    <t>零售信贷小程序</t>
  </si>
  <si>
    <t>零售信贷小程序活跃客户数</t>
  </si>
  <si>
    <t>统计截止到当前时间今年所有服务保障相关需求成本（已投产），需求分类码值：
服务保障-系统支撑</t>
  </si>
  <si>
    <t>有sql但是查不到对应渠道（渠道整合平台）的数据</t>
  </si>
  <si>
    <t>2.5、整体情况</t>
  </si>
  <si>
    <t>统计截止到当前时间今年渠道整合平台平均投产周期</t>
  </si>
  <si>
    <t>时点：13.12</t>
  </si>
  <si>
    <t>统计截止到当前时间渠道整合平台预算使用率（分子为已投产，预算标注是当年的，然后分母是每年设定的总额.）</t>
  </si>
  <si>
    <t>总预算：220万</t>
  </si>
  <si>
    <t>每年渠道整合平台需求投入总成本</t>
  </si>
  <si>
    <t>每年手机银行、个人网银、华兴微银行小程序、零售信贷小程序交易总量</t>
  </si>
  <si>
    <t>事件单数量</t>
  </si>
  <si>
    <t>当年事件单数量</t>
  </si>
  <si>
    <t>统计截止到当前时间今年渠道整合平台的事件单数量</t>
  </si>
  <si>
    <t>时点：4</t>
  </si>
  <si>
    <t>指标名称</t>
  </si>
  <si>
    <t>指标口径</t>
  </si>
  <si>
    <t>数据来源</t>
  </si>
  <si>
    <t>计算公式</t>
  </si>
  <si>
    <t>数据准备情况</t>
  </si>
  <si>
    <t>上年末数据（2024/12/31）</t>
  </si>
  <si>
    <t>当前日期（注明日期）</t>
  </si>
  <si>
    <t>分母</t>
  </si>
  <si>
    <t>一、整体成本和收益</t>
  </si>
  <si>
    <t>整体成本</t>
  </si>
  <si>
    <t>期初建设费用</t>
  </si>
  <si>
    <t>新一代综合信贷系统初始建设费用</t>
  </si>
  <si>
    <t>固定值</t>
  </si>
  <si>
    <t>已导入历史数据</t>
  </si>
  <si>
    <t>本年度累计投入费用</t>
  </si>
  <si>
    <t>本年度累计投入费用（主改造费用+配合改造+维保）</t>
  </si>
  <si>
    <t>本年度框架合同开发费用</t>
  </si>
  <si>
    <t>本年度框架合同开发费用（包括框架合同的主办及协办）</t>
  </si>
  <si>
    <t>VP001</t>
  </si>
  <si>
    <t>本年度主改造费用</t>
  </si>
  <si>
    <t>主管部门提的需求改造费用(开发+项目合同)</t>
  </si>
  <si>
    <t>VP002</t>
  </si>
  <si>
    <t>本年度配合改造费用</t>
  </si>
  <si>
    <t>配合需求改造的费用</t>
  </si>
  <si>
    <t>待VP新增</t>
  </si>
  <si>
    <t>本年度项目合同费用</t>
  </si>
  <si>
    <t>信贷系统需求本年度项目合同费用</t>
  </si>
  <si>
    <t>VP003</t>
  </si>
  <si>
    <t>本年度维保累计费用</t>
  </si>
  <si>
    <t>信贷系统需求本年度维保合同费用</t>
  </si>
  <si>
    <t>单笔贷款科技投入成本</t>
  </si>
  <si>
    <t>分摊至单笔未结清贷款的年度系统投入总成本</t>
  </si>
  <si>
    <t>VP、综合信贷</t>
  </si>
  <si>
    <t>元</t>
  </si>
  <si>
    <t>本年度累计投入费用÷贷款未结清笔数</t>
  </si>
  <si>
    <t>select count(1) from business_duebill bd where bd.balance&gt;0 or bd.finishDate is null</t>
  </si>
  <si>
    <t>本年度行方工作量占比</t>
  </si>
  <si>
    <t>以VP已投产需求填入的行方工作量(人月)</t>
  </si>
  <si>
    <t>行方工作量÷当年总开发工作量*100%</t>
  </si>
  <si>
    <t>本年度行方需求分析工作量占比</t>
  </si>
  <si>
    <t>行方需求分析工作量÷当年需求分析总工作量*100%</t>
  </si>
  <si>
    <t>本年度行方设计工作量占比</t>
  </si>
  <si>
    <t>行方设计工作量÷当年设计总工作量*100%</t>
  </si>
  <si>
    <t>本年度行方开发工作量占比</t>
  </si>
  <si>
    <t>行方开发工作量÷当年总开发工作量*100%</t>
  </si>
  <si>
    <t>本年度行方测试工作量占比</t>
  </si>
  <si>
    <t>行方测试工作量÷当年总测试工作量*100%</t>
  </si>
  <si>
    <t>信贷系统年度科技预算执行率</t>
  </si>
  <si>
    <t>系统年度科技预算执行率</t>
  </si>
  <si>
    <t>信贷系统本年度投入成本/年度预算*100%</t>
  </si>
  <si>
    <t>暂去掉</t>
  </si>
  <si>
    <t>整体效益</t>
  </si>
  <si>
    <t>S001</t>
  </si>
  <si>
    <t>贷款未结清笔数</t>
  </si>
  <si>
    <t>综合信贷</t>
  </si>
  <si>
    <t>S002</t>
  </si>
  <si>
    <t>贷款利息收入</t>
  </si>
  <si>
    <t>管会</t>
  </si>
  <si>
    <t>亿元</t>
  </si>
  <si>
    <t>PA3101贷款外部利息收入</t>
  </si>
  <si>
    <t>4.70 </t>
  </si>
  <si>
    <t> 10.48 </t>
  </si>
  <si>
    <t> 9.17 </t>
  </si>
  <si>
    <t> 9.67 </t>
  </si>
  <si>
    <t> 9.83 </t>
  </si>
  <si>
    <t> 10.19</t>
  </si>
  <si>
    <t>S003</t>
  </si>
  <si>
    <t>贷款利息净收入</t>
  </si>
  <si>
    <t>贷款利息收入-贷款FTP费用</t>
  </si>
  <si>
    <t>-2.45 </t>
  </si>
  <si>
    <t> 3.38 </t>
  </si>
  <si>
    <t> 2.88 </t>
  </si>
  <si>
    <t> 2.87 </t>
  </si>
  <si>
    <t> 3.36 </t>
  </si>
  <si>
    <t> 3.68 </t>
  </si>
  <si>
    <t>S004</t>
  </si>
  <si>
    <t>贷款利息收入增长率</t>
  </si>
  <si>
    <t>管会口径PA3101</t>
  </si>
  <si>
    <t>环比</t>
  </si>
  <si>
    <t>S005</t>
  </si>
  <si>
    <t>贷款利息净收入增长率</t>
  </si>
  <si>
    <t>贷款利息净收入相比上月的增长率</t>
  </si>
  <si>
    <t>（当月-上月）/上月*100</t>
  </si>
  <si>
    <t>S006</t>
  </si>
  <si>
    <t>贷款资本收益率(RAROC)</t>
  </si>
  <si>
    <t>管会口径PA3101当年累计</t>
  </si>
  <si>
    <t>PA3101-RAROC(风险调整后的资本收益率)*100</t>
  </si>
  <si>
    <t>S007</t>
  </si>
  <si>
    <t>贷款经济利润(EVA)</t>
  </si>
  <si>
    <t>PA3101经济利润EVA</t>
  </si>
  <si>
    <t> -2.61 </t>
  </si>
  <si>
    <t> 0.38 </t>
  </si>
  <si>
    <t> -0.97 </t>
  </si>
  <si>
    <t> 2.95 </t>
  </si>
  <si>
    <t> 0.91 </t>
  </si>
  <si>
    <t> 0.36</t>
  </si>
  <si>
    <t>二、各分项成本和产出体现</t>
  </si>
  <si>
    <t>1、监管要求</t>
  </si>
  <si>
    <t>监管要求</t>
  </si>
  <si>
    <t>监管需求成本</t>
  </si>
  <si>
    <t>本年度完成监管需求产生的成本</t>
  </si>
  <si>
    <t>监管需求成本占比</t>
  </si>
  <si>
    <t>本年度完成监管需求产生的成本占总成本比例</t>
  </si>
  <si>
    <t>监管需求成本/本年度累计投入费用*100%</t>
  </si>
  <si>
    <t>2、产品优化</t>
  </si>
  <si>
    <t>产品优化</t>
  </si>
  <si>
    <t>产品优化需求成本</t>
  </si>
  <si>
    <t>本年度信贷系统产品优化需求改造成本</t>
  </si>
  <si>
    <t>产品优化需求成本占比</t>
  </si>
  <si>
    <t>本年度信贷系统产品优化需求改造成本占总成本比例</t>
  </si>
  <si>
    <t>产品优化需求成本/信贷系统本年度投入成本*100%</t>
  </si>
  <si>
    <t>C007</t>
  </si>
  <si>
    <t>贷款总规模</t>
  </si>
  <si>
    <t>表内外所有信贷类资产总额（含对公+零售）</t>
  </si>
  <si>
    <t>贷款基表-本币当期余额（个人+对公，未核销）</t>
  </si>
  <si>
    <t xml:space="preserve">
select sum(balance)/100000000 from business_duebill t where t.dzhxstatus is null or t.dzhxstatus &lt;&gt;'Y'</t>
  </si>
  <si>
    <t>C008</t>
  </si>
  <si>
    <t>贷款总规模增长率</t>
  </si>
  <si>
    <t>本年度表内外所有信贷类资产总额比上年</t>
  </si>
  <si>
    <t>（贷款总规模-上年年末贷款总规模）/上年年末贷款总规模</t>
  </si>
  <si>
    <t>（当前时点C007-上年末C007）/上年末C007</t>
  </si>
  <si>
    <t>C009</t>
  </si>
  <si>
    <t>年度新发放贷款规模</t>
  </si>
  <si>
    <t>年度新发放贷款金额</t>
  </si>
  <si>
    <t>select sum(businessSum)/100000000 from business_duebill t where to_char(t.putoutdate ,'yyyy') = '2025'</t>
  </si>
  <si>
    <t>C010</t>
  </si>
  <si>
    <t>年度新发放贷款规模增长率</t>
  </si>
  <si>
    <t>年度新发放贷款金额长长率</t>
  </si>
  <si>
    <t>年度新发放贷款规模/上年年末贷款总规模</t>
  </si>
  <si>
    <t>C009/上年末C007</t>
  </si>
  <si>
    <t>C013</t>
  </si>
  <si>
    <t>年度新增贷款客户数量</t>
  </si>
  <si>
    <t>年度我行新发放贷款客户数量</t>
  </si>
  <si>
    <t>select count(distinct customerId) from business_duebill t where to_char(t.putoutdate ,'yyyy') = '2025'</t>
  </si>
  <si>
    <t>C014</t>
  </si>
  <si>
    <t>年度新增贷款客户数增长率</t>
  </si>
  <si>
    <t>年度新增贷款客户数量/上年年末贷款客户数量</t>
  </si>
  <si>
    <t>C014/上年末(select count(distinct customerId) from business_duebill t where balance&gt;0 or finishDate&gt;0)</t>
  </si>
  <si>
    <t>C015</t>
  </si>
  <si>
    <t>对公贷款总规模</t>
  </si>
  <si>
    <t>表内外对公信贷类资产总额</t>
  </si>
  <si>
    <t>select sum(balance)/100000000 from business_duebill t where (t.dzhxstatus is null or t.dzhxstatus &lt;&gt;'Y') and belongDept not in ('030','040')</t>
  </si>
  <si>
    <t>C016</t>
  </si>
  <si>
    <t>对公贷款总规模增长率</t>
  </si>
  <si>
    <t>表内外对公信贷类资产总额环比</t>
  </si>
  <si>
    <t>（对公贷款总规模-上年末对公贷款总规模）/上年末对公贷款总规模</t>
  </si>
  <si>
    <t>（当前C015-上年末C015)/上年末C015</t>
  </si>
  <si>
    <t>C017</t>
  </si>
  <si>
    <t>年度对公新发放贷款规模</t>
  </si>
  <si>
    <t xml:space="preserve">select sum(businessSum)/100000000 from business_duebill t where to_char(t.putoutdate ,'yyyy') = '2025' and belongDept not in ('030','040') </t>
  </si>
  <si>
    <t>C018</t>
  </si>
  <si>
    <t>年度对公新发放贷款规模增长率</t>
  </si>
  <si>
    <t>年度对公新发放贷款规模/上年年末对公贷款规模</t>
  </si>
  <si>
    <t>C017/上年末C015</t>
  </si>
  <si>
    <t>C021</t>
  </si>
  <si>
    <t>年度新增对公贷款客户数量</t>
  </si>
  <si>
    <t xml:space="preserve">select count(distinct customerId) from business_duebill t where to_char(t.putoutdate ,'yyyy') = '2025' and belongDept not in ('030','040') </t>
  </si>
  <si>
    <t>C022</t>
  </si>
  <si>
    <t>年度新增对公贷款客户数增长率</t>
  </si>
  <si>
    <t>年度新增对公贷款客户数量/上年末对公贷款客户数量*100%</t>
  </si>
  <si>
    <t>C021/上年末(select count(distinct customerId) from business_duebill t where belongDept not in ('030','040') )</t>
  </si>
  <si>
    <t>C023</t>
  </si>
  <si>
    <t>零售贷款总规模</t>
  </si>
  <si>
    <t>select sum(balance)/100000000 from business_duebill t where (t.dzhxstatus is null or t.dzhxstatus &lt;&gt;'Y') and belongDept  in ('030','040')</t>
  </si>
  <si>
    <t>C024</t>
  </si>
  <si>
    <t>零售贷款总规模增长率</t>
  </si>
  <si>
    <t>（零售贷款总规模-上年末零售贷款总规模）/上年末零售贷款总规模*100%</t>
  </si>
  <si>
    <t>（当前C023-上年末C023)/上年末C023</t>
  </si>
  <si>
    <t>C025</t>
  </si>
  <si>
    <t>年度零售新发放贷款规模</t>
  </si>
  <si>
    <t xml:space="preserve">select sum(businessSum)/100000000 from business_duebill t where to_char(t.putoutdate ,'yyyy') = '2025' and belongDept  in ('030','040') </t>
  </si>
  <si>
    <t>C026</t>
  </si>
  <si>
    <t>年度零售新发放贷款规模增长率</t>
  </si>
  <si>
    <t>年度零售新发放贷款规模/上年年末零售贷款规模*100%</t>
  </si>
  <si>
    <t>C025/上年末C023</t>
  </si>
  <si>
    <t>C029</t>
  </si>
  <si>
    <t>年度新增零售贷款客户数量</t>
  </si>
  <si>
    <t xml:space="preserve">select count(distinct customerId) from business_duebill t where to_char(t.putoutdate ,'yyyy') = '2025' and belongDept  in ('030','040') </t>
  </si>
  <si>
    <t>C030</t>
  </si>
  <si>
    <t>年度新增零售贷款客户数增长率</t>
  </si>
  <si>
    <t>年度新增零售贷款客户数量/上年末零售贷款客户数量*100%</t>
  </si>
  <si>
    <t>3、新增产品（规模、获客、营收）----针对当年新增产品设定相对应的产品指标</t>
  </si>
  <si>
    <t>新增产品</t>
  </si>
  <si>
    <t>X001</t>
  </si>
  <si>
    <t>新增产品需求成本</t>
  </si>
  <si>
    <t>新产品需求成本</t>
  </si>
  <si>
    <t>X002</t>
  </si>
  <si>
    <t>新增产品需求成本占比</t>
  </si>
  <si>
    <t>新产品需求成本占总成本比例</t>
  </si>
  <si>
    <t>新产品需求成本/信贷系统本年度投入成本</t>
  </si>
  <si>
    <t>X004</t>
  </si>
  <si>
    <t>微业贷产品贷款余额</t>
  </si>
  <si>
    <t>X005</t>
  </si>
  <si>
    <t>微业贷产品贷款占比</t>
  </si>
  <si>
    <t>XX产品贷款余额/贷款总余额*100%</t>
  </si>
  <si>
    <t>X004/C007*10000</t>
  </si>
  <si>
    <t>X006</t>
  </si>
  <si>
    <t>微业贷产品放款金额</t>
  </si>
  <si>
    <t>微业贷产品放款笔数</t>
  </si>
  <si>
    <t>X007</t>
  </si>
  <si>
    <t>微业贷产品贷款客户数</t>
  </si>
  <si>
    <t>好易贷消费产品贷款余额</t>
  </si>
  <si>
    <t>好易贷消费产品贷款占比</t>
  </si>
  <si>
    <t>好易贷消费产品放款金额</t>
  </si>
  <si>
    <t>好易贷消费产品放款笔数</t>
  </si>
  <si>
    <t>好易贷消费产品贷款客户数</t>
  </si>
  <si>
    <t>好企贷IPC产品贷款余额</t>
  </si>
  <si>
    <t>好企贷IPC产品贷款占比</t>
  </si>
  <si>
    <t>好企贷IPC产品放款金额</t>
  </si>
  <si>
    <t>好企贷IPC产品放款笔数</t>
  </si>
  <si>
    <t>好企贷IPC产品贷款客户数</t>
  </si>
  <si>
    <t>字节产品贷款余额</t>
  </si>
  <si>
    <t>select prd.productName,t.productId,sum(balance)/10000 from business_duebill t,prd_catalog prd 
where t.productid = prd.productId group by productName,t.productId</t>
  </si>
  <si>
    <t>字节产品贷款占比</t>
  </si>
  <si>
    <t>字节产品放款金额</t>
  </si>
  <si>
    <t>select prd.productName,t.productId,sum(businessSum)/10000 from business_duebill t,prd_catalog prd 
where t.productid = prd.productId group by productName,t.productId</t>
  </si>
  <si>
    <t>字节产品放款笔数</t>
  </si>
  <si>
    <t>select prd.productName,t.productId,count(serialno)/10000 from business_duebill t,prd_catalog prd 
where t.productid = prd.productId group by productName,t.productId</t>
  </si>
  <si>
    <t>字节产品贷款客户数</t>
  </si>
  <si>
    <t>select prd.productName,t.productId,count(distinct customerId) from business_duebill t,prd_catalog prd 
where t.productid = prd.productId group by productName,t.productId</t>
  </si>
  <si>
    <t>4、流程优化</t>
  </si>
  <si>
    <t>流程优化</t>
  </si>
  <si>
    <t>流程优化需求成本</t>
  </si>
  <si>
    <t>流程优化需求成本占比</t>
  </si>
  <si>
    <t>流程优化需求成本占总成本比例</t>
  </si>
  <si>
    <t>流程优化需求成本/信贷系统本年度投入成本*100%</t>
  </si>
  <si>
    <t>L003</t>
  </si>
  <si>
    <t>审批流程数</t>
  </si>
  <si>
    <t>完成一类贷款需要行内人员所需的审批节点数（包括线上、线下可按贷款类型设计此指标）</t>
  </si>
  <si>
    <t xml:space="preserve">select count(1) from flow_catalog t where FLOWNAME  like '%授信%' </t>
  </si>
  <si>
    <t>L004</t>
  </si>
  <si>
    <t>流程审批平均时长</t>
  </si>
  <si>
    <t>小时</t>
  </si>
  <si>
    <t xml:space="preserve">select sum(times)/count(1)*24 from (
select t.objectnO,ft2.endtime - ft1.begintime as times from flow_object t 
left join  flow_task ft1 on ft1.flowNO = t.flowno and ft1.objectno = t.objectNo and ft1.phaseNo = '0010'
left join  flow_task ft2 on ft2.flowNO = t.flowno and ft2.objectno = t.objectNo and ft2.phaseNo in ( '1000','8000')
where t.flowname like '%授信%');
</t>
  </si>
  <si>
    <t>5、风险防控</t>
  </si>
  <si>
    <t>风险防控</t>
  </si>
  <si>
    <t>风险防控提升需求成本</t>
  </si>
  <si>
    <t>信贷系统风控需求改造成本</t>
  </si>
  <si>
    <t>风险防控提升需求成本占比</t>
  </si>
  <si>
    <t>信贷系统风控需求改造成本占总成本比例</t>
  </si>
  <si>
    <t>风险防控提升需求成本/信贷系统本年度投入成本*100%</t>
  </si>
  <si>
    <t>F003</t>
  </si>
  <si>
    <t>不良贷款余额</t>
  </si>
  <si>
    <t>月度</t>
  </si>
  <si>
    <t xml:space="preserve">select sum(balance)/100000000 from prdicms.business_duebill t where t.classifyresulteleven in ('17','18','19')
</t>
  </si>
  <si>
    <t>F004</t>
  </si>
  <si>
    <t>不良贷款率</t>
  </si>
  <si>
    <t>次级、可疑、损失类贷款占总贷款的比例</t>
  </si>
  <si>
    <t>(不良贷款余额÷各项贷款余额)×100%</t>
  </si>
  <si>
    <t xml:space="preserve">select   sum(case when  t.classifyresulteleven in ('17','18','19') then balance else 0 end)/sum(balance)*100 from prdicms.business_duebill t where balance &gt;0;
</t>
  </si>
  <si>
    <t>F005</t>
  </si>
  <si>
    <t>贷款逾期金额</t>
  </si>
  <si>
    <t xml:space="preserve">select sum(OVERDUEBALANCE)/100000000 from business_duebill t where t.overduedays &gt;0
</t>
  </si>
  <si>
    <t>F006</t>
  </si>
  <si>
    <t>贷款逾期率</t>
  </si>
  <si>
    <t xml:space="preserve">select sum(OVERDUEBALANCE)/sum(balance) from business_duebill t where t.overduedays &gt;0
</t>
  </si>
  <si>
    <t>6、管理效率需求</t>
  </si>
  <si>
    <t>管理效率</t>
  </si>
  <si>
    <t>管理效率需求成本</t>
  </si>
  <si>
    <t>信贷系统管理效率改造需求成本</t>
  </si>
  <si>
    <t>管理效率需求成本占比</t>
  </si>
  <si>
    <t>信贷系统管理效率改造需求成本占总成本比例</t>
  </si>
  <si>
    <t>管理效率需求成本/信贷系统本年度投入成本*100%</t>
  </si>
  <si>
    <t>G003</t>
  </si>
  <si>
    <t>投诉数</t>
  </si>
  <si>
    <t>客户服务中心涉及贷款投诉数量</t>
  </si>
  <si>
    <t>客户服务中心</t>
  </si>
  <si>
    <t>7/7(当年/当月)</t>
  </si>
  <si>
    <t>17/10</t>
  </si>
  <si>
    <t>39/22</t>
  </si>
  <si>
    <t>67/28</t>
  </si>
  <si>
    <t>82/15</t>
  </si>
  <si>
    <t>91/9</t>
  </si>
  <si>
    <t xml:space="preserve"> --信贷客户投诉单，按月统计
  select to_char(sysdate-1,'yyyymmdd') as "统计日期",'CSR' as "应用简称",'客户联络中心系统' as "应用名称",'业务基础指标' as "指标类型",'信贷客户投诉（个）' as "指标名称",'个' as "指标单位",'月' as "统计维度",'月信贷客户投诉（个）' as "指标口径说明",totalcount  as "指标统计值"  ,'客户联络中心系统' as "指标采集系统"
   from (select count(*)  as totalcount  from uomp_workbill_info s where s.workbill_status != '0'  and s.complaintype_first  = '02000'  and  to_char(create_date, 'yyyyMM') = to_char(sysdate-1, 'yyyyMM')）; 
  --- 信贷客户投诉单，按年统计
  select to_char(sysdate-1,'yyyymmdd') as "统计日期",'CSR' as "应用简称",'客户联络中心系统' as "应用名称",'业务基础指标' as "指标类型",'信贷客户投诉（个）' as "指标名称",'个' as "指标单位",'年' as "统计维度",'年信贷客户投诉（个）' as "指标口径说明",totalcount  as "指标统计值"  ,'客户联络中心系统' as "指标采集系统"
   from (select count(*)  as totalcount  from uomp_workbill_info s where s.workbill_status != '0'  and s.complaintype_first  = '02000'  and  to_char(create_date, 'yyyy') = to_char(sysdate-1, 'yyyy')）; </t>
  </si>
  <si>
    <t>G004</t>
  </si>
  <si>
    <t>注册用户数</t>
  </si>
  <si>
    <t>信贷系统配制了使用角色的用户数</t>
  </si>
  <si>
    <t>select count(distinct userId) from user_info t where exists(select 1 from user_role ur where ur.userid = t.userId )</t>
  </si>
  <si>
    <t>G005</t>
  </si>
  <si>
    <t>月日均登录数</t>
  </si>
  <si>
    <t>信贷系统月日均登录的用户数</t>
  </si>
  <si>
    <t>select count(distinct USERID ) from USER_LIST  where BEGINTIME like '2023/05%'</t>
  </si>
  <si>
    <t>G006</t>
  </si>
  <si>
    <t>月登录用户活跃率</t>
  </si>
  <si>
    <t>登录用户活跃率</t>
  </si>
  <si>
    <t>月日均登录数/注册用户数*100%</t>
  </si>
  <si>
    <t>G005/G004</t>
  </si>
  <si>
    <t>系统支撑</t>
  </si>
  <si>
    <t>L012</t>
  </si>
  <si>
    <t>系统当月最大TPS</t>
  </si>
  <si>
    <t>系统当月产生的最大TPS</t>
  </si>
  <si>
    <t>ESC</t>
  </si>
  <si>
    <t>TPS</t>
  </si>
  <si>
    <t>建议从ESC获取</t>
  </si>
  <si>
    <t>L013</t>
  </si>
  <si>
    <t>信贷系统月均TPS</t>
  </si>
  <si>
    <t>L014</t>
  </si>
  <si>
    <t>信贷系统对外接口月均响应时间</t>
  </si>
  <si>
    <t>对外接口月均响应时间</t>
  </si>
  <si>
    <t>L015</t>
  </si>
  <si>
    <t>信贷系统月均交易成功率</t>
  </si>
  <si>
    <t>当月交易的平均成功率</t>
  </si>
  <si>
    <t>当月总交易成功数/当月总交易笔数</t>
  </si>
  <si>
    <r>
      <rPr>
        <sz val="10"/>
        <color rgb="FF417FF9"/>
        <rFont val="Segoe UI"/>
        <charset val="134"/>
      </rPr>
      <t>ITSM</t>
    </r>
    <r>
      <rPr>
        <sz val="10"/>
        <color rgb="FF417FF9"/>
        <rFont val="汉仪书宋二KW"/>
        <charset val="134"/>
      </rPr>
      <t>参数维护单数量</t>
    </r>
  </si>
  <si>
    <t>ITSM参数维护单数量</t>
  </si>
  <si>
    <t>IT服务管理系统</t>
  </si>
  <si>
    <t>ITSM提数单数量</t>
  </si>
  <si>
    <t>ITSM参数维护量</t>
  </si>
  <si>
    <t>VP006</t>
  </si>
  <si>
    <t>年度累计事件单数-一般事件</t>
  </si>
  <si>
    <t>系统本年度一般事件数</t>
  </si>
  <si>
    <t>VP007</t>
  </si>
  <si>
    <t>年度累计事件单数-五级事件</t>
  </si>
  <si>
    <t>系统本年度五级事件数</t>
  </si>
  <si>
    <t>本年度五级以上事件数</t>
  </si>
  <si>
    <t>系统本年度五级以上事件数</t>
  </si>
  <si>
    <t>VP005</t>
  </si>
  <si>
    <t>本年度累计生产事件</t>
  </si>
  <si>
    <t>统计ITSM中涉及该系统的累计生产事件、故障情况</t>
  </si>
  <si>
    <t>VP004</t>
  </si>
  <si>
    <t>本年度累计投产次数</t>
  </si>
  <si>
    <t>XM的个数，其中月度版本、特殊版本、紧急投产的个数，体现系统变更的频率</t>
  </si>
  <si>
    <t>历史数据准备情况</t>
  </si>
  <si>
    <t>一、整体成本和产出体现（手机银行整体开通、用户活跃、功能使用情况等）</t>
  </si>
  <si>
    <t>Z001</t>
  </si>
  <si>
    <t>已导入</t>
  </si>
  <si>
    <t>Z002</t>
  </si>
  <si>
    <t>手机银行项目合同费用+维保合同费用+需求开发费用</t>
  </si>
  <si>
    <t>Z003</t>
  </si>
  <si>
    <t>手机银行需求框架合同开发费用</t>
  </si>
  <si>
    <t>手机银行本年度作为主办系统的改造费用+手机银行本年度作为协办系统的改造费用</t>
  </si>
  <si>
    <t>Z004</t>
  </si>
  <si>
    <t>Z005</t>
  </si>
  <si>
    <t>Z006</t>
  </si>
  <si>
    <t>需求本年度项目合同费用</t>
  </si>
  <si>
    <t>Z007</t>
  </si>
  <si>
    <t>系统本年度累计支出的维保费用</t>
  </si>
  <si>
    <t>Z008</t>
  </si>
  <si>
    <t>Z009</t>
  </si>
  <si>
    <t>缺少1月份</t>
  </si>
  <si>
    <t>Z010</t>
  </si>
  <si>
    <t>缺少1月份，3月份5月份</t>
  </si>
  <si>
    <t>Z011</t>
  </si>
  <si>
    <t>Z012</t>
  </si>
  <si>
    <t>Z013</t>
  </si>
  <si>
    <t>手机银行年度科技预算执行率</t>
  </si>
  <si>
    <t>手机银行本年度投入成本/年度预算*100%</t>
  </si>
  <si>
    <t>暂不要</t>
  </si>
  <si>
    <t>Z014</t>
  </si>
  <si>
    <t>手机银行开通客户数</t>
  </si>
  <si>
    <t>手机银行的累计开通客户数</t>
  </si>
  <si>
    <t>Z015</t>
  </si>
  <si>
    <t>手机银行开通率</t>
  </si>
  <si>
    <t>手机银行累计开通率</t>
  </si>
  <si>
    <t>渠道整合平台/新核心系统</t>
  </si>
  <si>
    <t>Z016</t>
  </si>
  <si>
    <t>手机银行日均登录用户数</t>
  </si>
  <si>
    <t>手机银行的日均登录用户数</t>
  </si>
  <si>
    <t>Z017</t>
  </si>
  <si>
    <t>手机银行日均活跃率</t>
  </si>
  <si>
    <t>日均登录用户数/手机银行开通客户数*100</t>
  </si>
  <si>
    <t>Z018</t>
  </si>
  <si>
    <t>业务功能接入数</t>
  </si>
  <si>
    <t>业务功能数</t>
  </si>
  <si>
    <t>接口码使用数</t>
  </si>
  <si>
    <t xml:space="preserve">  2.1.1服务能力-产品渠道优化</t>
  </si>
  <si>
    <t>服务能力-产品渠道优化</t>
  </si>
  <si>
    <t>C001</t>
  </si>
  <si>
    <t>本年度完成产品优化需求产生的成本</t>
  </si>
  <si>
    <t>C002</t>
  </si>
  <si>
    <t>产品优化需求成本占本系统的总成本比例</t>
  </si>
  <si>
    <t>C003</t>
  </si>
  <si>
    <t>手机银行定期存款销售笔数</t>
  </si>
  <si>
    <t>手机银行存款销售笔数</t>
  </si>
  <si>
    <t>USD 1876
CNY 10270
HKD 3</t>
  </si>
  <si>
    <t>USD 1722
CNY 13089
AUD 1
HKD 2</t>
  </si>
  <si>
    <t>USD 2108
CNY 14103
AUD 1
HKD 2</t>
  </si>
  <si>
    <t>USD 2029
CNY 16024
EUR 1
AUD 1
HKD 3</t>
  </si>
  <si>
    <t>USD 1174
CNY 16366
AUD 5
HKD 3</t>
  </si>
  <si>
    <t>USD 1652
CNY 19045</t>
  </si>
  <si>
    <t>USD 1586
CNY 6968
JPY 3</t>
  </si>
  <si>
    <t>手机银行定期存款销售笔数-美元</t>
  </si>
  <si>
    <t>手机银行定期存款销售笔数-人民币元</t>
  </si>
  <si>
    <t>手机银行定期存款销售笔数-欧元</t>
  </si>
  <si>
    <t>手机银行定期存款销售笔数-澳大利亚元</t>
  </si>
  <si>
    <t>手机银行定期存款销售笔数-港币</t>
  </si>
  <si>
    <t>手机银行定期存款销售笔数-日元</t>
  </si>
  <si>
    <t>C004</t>
  </si>
  <si>
    <t>手机银行定期存款销售笔数占比</t>
  </si>
  <si>
    <t>手机银行存款销售笔数占存款笔数比例</t>
  </si>
  <si>
    <t>USD 73%
CNY 5%
HKD 18%</t>
  </si>
  <si>
    <t>USD 68%
CNY 56%
AUD 100%
HKD 29%</t>
  </si>
  <si>
    <t>USD 67%
CNY 58%
AUD 33%
HKD 25%</t>
  </si>
  <si>
    <t>USD 60%
CNY 57%
EUR 100%
AUD 50%
HKD 33%</t>
  </si>
  <si>
    <t>USD 48%
CNY 58%
AUD 100%
HKD 60%</t>
  </si>
  <si>
    <t>USD 57%
CNY 62%</t>
  </si>
  <si>
    <t>USD 46%
CNY 43%
JPY 100%</t>
  </si>
  <si>
    <t>手机银行定期存款销售笔数占比-美元</t>
  </si>
  <si>
    <t>手机银行定期存款销售笔数占比-人民币元</t>
  </si>
  <si>
    <t>手机银行定期存款销售笔数占比-欧元</t>
  </si>
  <si>
    <t>手机银行定期存款销售笔数占比-澳大利亚元</t>
  </si>
  <si>
    <t>手机银行定期存款销售笔数占比-港币</t>
  </si>
  <si>
    <t>手机银行定期存款销售笔数占比-日元</t>
  </si>
  <si>
    <t>C005</t>
  </si>
  <si>
    <t>手机银行定期存款销售金额</t>
  </si>
  <si>
    <t>手机银行存款销售金额</t>
  </si>
  <si>
    <t>USD 2354.58
CNY 447231.1
HKD 1.4</t>
  </si>
  <si>
    <t>USD 1980.62
CNY 315082.77
AUD 2.3
HKD 3.4</t>
  </si>
  <si>
    <t>USD 1902.9
CNY 280530.14
AUD 0.7
HKD 0.8</t>
  </si>
  <si>
    <t>USD 1950.31
CNY 534228.23
EUR 0.01
AUD 0.04
HKD 8.8</t>
  </si>
  <si>
    <t>USD 1248.12
CNY 576406.99
AUD 8.96
HKD 4.66</t>
  </si>
  <si>
    <t>USD 1344.46
CNY 441866.07</t>
  </si>
  <si>
    <t>USD 1528.13
CNY 177677.68
JPY 20.43</t>
  </si>
  <si>
    <t>手机银行定期存款销售金额-美元</t>
  </si>
  <si>
    <t>万美元</t>
  </si>
  <si>
    <t>手机银行定期存款销售金额-人民币元</t>
  </si>
  <si>
    <t>手机银行定期存款销售金额-欧元</t>
  </si>
  <si>
    <t>万欧元</t>
  </si>
  <si>
    <t>手机银行定期存款销售金额-澳大利亚元</t>
  </si>
  <si>
    <t>万澳大利亚元</t>
  </si>
  <si>
    <t>手机银行定期存款销售金额-港币</t>
  </si>
  <si>
    <t>万港币</t>
  </si>
  <si>
    <t>手机银行定期存款销售金额-日元</t>
  </si>
  <si>
    <t>万日元</t>
  </si>
  <si>
    <t>C006</t>
  </si>
  <si>
    <t>手机银行定期存款销售金额占比</t>
  </si>
  <si>
    <t>手机银行存款销售金额占总定期销售金额比例</t>
  </si>
  <si>
    <t>CNY 53%
HKD 81%
USD 96%</t>
  </si>
  <si>
    <t>AUD 100%
CNY 49%
HKD 97%
USD 96%</t>
  </si>
  <si>
    <t>AUD 79%
CNY 50%
HKD 92%
USD 94%</t>
  </si>
  <si>
    <t>AUD 96%
CNY 59%
EUR 100%
HKD 88%
USD 91%</t>
  </si>
  <si>
    <t>AUD 100%
CNY 59%
HKD 81%
USD 89%</t>
  </si>
  <si>
    <t>CNY 61%
USD 92%</t>
  </si>
  <si>
    <t>CNY 45%
JPY 100%
USD 91%</t>
  </si>
  <si>
    <t>手机银行定期存款销售金额占比-美元</t>
  </si>
  <si>
    <t>手机银行定期存款销售金额占比-人民币元</t>
  </si>
  <si>
    <t>手机银行定期存款销售金额占比-欧元</t>
  </si>
  <si>
    <t>手机银行定期存款销售金额占比-澳大利亚元</t>
  </si>
  <si>
    <t>手机银行定期存款销售金额占比-港币</t>
  </si>
  <si>
    <t>手机银行定期存款销售金额占比-日元</t>
  </si>
  <si>
    <t>手机银行自营理财销售笔数</t>
  </si>
  <si>
    <t>手机银行理财销售笔数</t>
  </si>
  <si>
    <t>手机银行自营理财销售笔数占比</t>
  </si>
  <si>
    <t>手机银行理财销售笔数占总理财销售笔数比例</t>
  </si>
  <si>
    <t>手机银行自营理财销售金额</t>
  </si>
  <si>
    <t>手机银行理财销售金额</t>
  </si>
  <si>
    <t>手机银行自营理财销售金额占比</t>
  </si>
  <si>
    <t>手机银行理财销售金额占总理财销售金额比例</t>
  </si>
  <si>
    <t>C011</t>
  </si>
  <si>
    <t>手机银行代销理财销售笔数</t>
  </si>
  <si>
    <t>C012</t>
  </si>
  <si>
    <t>手机银行代销理财销售笔数占比</t>
  </si>
  <si>
    <t>手机银行代销理财销售笔数占总代销理财销售笔数比例</t>
  </si>
  <si>
    <t>手机银行代销理财销售金额</t>
  </si>
  <si>
    <t>手机银行代销理财销售金额占比</t>
  </si>
  <si>
    <t>手机银行代销理财销售金额占总代销理财销售金额比例</t>
  </si>
  <si>
    <t>手机银行基金销售笔数</t>
  </si>
  <si>
    <t>金融代销系统</t>
  </si>
  <si>
    <t>108904</t>
  </si>
  <si>
    <t>378</t>
  </si>
  <si>
    <t>508</t>
  </si>
  <si>
    <t>580</t>
  </si>
  <si>
    <t>501</t>
  </si>
  <si>
    <t>342</t>
  </si>
  <si>
    <t>331</t>
  </si>
  <si>
    <t>手机银行基金销售笔数占比</t>
  </si>
  <si>
    <t>手机银行基金销售笔数占总基金销售笔数比例</t>
  </si>
  <si>
    <t>手机银行基金销售金额</t>
  </si>
  <si>
    <t>2205804536</t>
  </si>
  <si>
    <t>手机银行基金销售金额占比</t>
  </si>
  <si>
    <t>手机银行基金销售金额占基金销售金额比例</t>
  </si>
  <si>
    <t>87.38</t>
  </si>
  <si>
    <t>87.23</t>
  </si>
  <si>
    <t>93.18</t>
  </si>
  <si>
    <t>92.92</t>
  </si>
  <si>
    <t>92.96</t>
  </si>
  <si>
    <t>92.80</t>
  </si>
  <si>
    <t>87.14</t>
  </si>
  <si>
    <t>C019</t>
  </si>
  <si>
    <t>手机银行保险销售笔数</t>
  </si>
  <si>
    <t>2313</t>
  </si>
  <si>
    <t>120</t>
  </si>
  <si>
    <t>114</t>
  </si>
  <si>
    <t>150</t>
  </si>
  <si>
    <t>92</t>
  </si>
  <si>
    <t>94</t>
  </si>
  <si>
    <t>70</t>
  </si>
  <si>
    <t>C020</t>
  </si>
  <si>
    <t>手机银行保险销售笔数占比</t>
  </si>
  <si>
    <t>手机银行保险销售笔数占总保险销售笔数比例</t>
  </si>
  <si>
    <t>手机银行保险销售金额</t>
  </si>
  <si>
    <t>187593188</t>
  </si>
  <si>
    <t>手机银行保险销售金额占比</t>
  </si>
  <si>
    <t>手机银行保险销售金额占总保险销售金额比例</t>
  </si>
  <si>
    <t>手机银行贵金属销售笔数</t>
  </si>
  <si>
    <t>商户收单系统</t>
  </si>
  <si>
    <t>手机银行贵金属销售笔数占比</t>
  </si>
  <si>
    <t>手机银行贵金属销售笔数占总贵金属销售笔数比例</t>
  </si>
  <si>
    <t>取不到</t>
  </si>
  <si>
    <t>手机银行贵金属销售金额</t>
  </si>
  <si>
    <t>手机银行贵金属销售金额占比</t>
  </si>
  <si>
    <t>手机银行贵金属销售金额占总贵金属销售金额比例</t>
  </si>
  <si>
    <t>C027</t>
  </si>
  <si>
    <t>手机银行售汇交易笔数</t>
  </si>
  <si>
    <t>USD 1559
GBP 2
AUD 4
HKD 39
JPY 9
CAD 1</t>
  </si>
  <si>
    <t>USD 1508
GBP 1
AUD 2
HKD 63
JPY 9
CAD 1</t>
  </si>
  <si>
    <t>USD 1704
EUR 1
AUD 3
HKD 50
JPY 7</t>
  </si>
  <si>
    <t>USD 1528
GBP 3
EUR 2
HKD 57
JPY 8</t>
  </si>
  <si>
    <t>USD 765
GBP 2
EUR 5
AUD 10
HKD 56
JPY 6
CAD 3</t>
  </si>
  <si>
    <t>USD 1265
GBP 1
AUD 2
HKD 31
JPY 23</t>
  </si>
  <si>
    <t>USD 933
EUR 3
JPY 8
HKD 44</t>
  </si>
  <si>
    <t>手机银行售汇交易笔数-美元</t>
  </si>
  <si>
    <t>手机银行售汇交易笔数-英镑</t>
  </si>
  <si>
    <t>手机银行售汇交易笔数-欧元</t>
  </si>
  <si>
    <t>手机银行售汇交易笔数-澳大利亚元</t>
  </si>
  <si>
    <t>手机银行售汇交易笔数-港币</t>
  </si>
  <si>
    <t>手机银行售汇交易笔数-日元</t>
  </si>
  <si>
    <t>手机银行售汇交易笔数-加拿大元</t>
  </si>
  <si>
    <t>C028</t>
  </si>
  <si>
    <t>手机银行售汇交易笔数占比</t>
  </si>
  <si>
    <t>手机银行售汇交易笔数占总售汇交易笔数比例</t>
  </si>
  <si>
    <t>AUD 100%
CAD 100%
GBP 100%
HKD 98%
JPY 100%
USD 99%</t>
  </si>
  <si>
    <t>AUD 100%
CAD 50%
GBP 100%
HKD 100%
JPY 100%
USD 99%</t>
  </si>
  <si>
    <t>AUD 100%
EUR 100%
HKD 100%
JPY 100%
USD 99%</t>
  </si>
  <si>
    <t>EUR 100%
GBP 75%
HKD 100%
JPY 100%
USD 99%</t>
  </si>
  <si>
    <t>AUD 100%
CAD 75%
EUR 83%
GBP 50%
HKD 98%
JPY 100%
USD 99%</t>
  </si>
  <si>
    <t>AUD 100%
GBP 50%
HKD 91%
JPY 100%
USD 99%</t>
  </si>
  <si>
    <t>EUR 100%
HKD 100%
JPY 100%
USD 99%</t>
  </si>
  <si>
    <t>手机银行售汇交易笔数占比-澳大利亚元</t>
  </si>
  <si>
    <t>手机银行售汇交易笔数占比-加拿大元</t>
  </si>
  <si>
    <t>手机银行售汇交易笔数占比-欧元</t>
  </si>
  <si>
    <t>手机银行售汇交易笔数占比-英镑</t>
  </si>
  <si>
    <t>手机银行售汇交易笔数占比-港币</t>
  </si>
  <si>
    <t>手机银行售汇交易笔数占比-日元</t>
  </si>
  <si>
    <t>手机银行售汇交易笔数占比-美元</t>
  </si>
  <si>
    <t>手机银行售汇交易金额</t>
  </si>
  <si>
    <t>USD 18458606.61
GBP 820
AUD 16500
HKD 1313492
JPY 3000977
CAD 139</t>
  </si>
  <si>
    <t>USD 16140355.57
GBP 205
AUD 25000
HKD 749030
JPY 10895000
CAD 39300</t>
  </si>
  <si>
    <t>USD 14254839.86
EUR 150
AUD 11705
HKD 841898
JPY 1984500</t>
  </si>
  <si>
    <t>USD 12680793.28
GBP 4441
EUR 2570
HKD 2747526
JPY 7695900</t>
  </si>
  <si>
    <t>USD 5992052.82
GBP 9350
EUR 2540
AUD 79906.38
HKD 778375
JPY 7297990
CAD 113020</t>
  </si>
  <si>
    <t>USD 8239292.42
GBP 4000
AUD 4210
HKD 799869
JPY 4962231</t>
  </si>
  <si>
    <t>USD 7603755.21
EUR 410
JPY 1695315
HKD 1898015</t>
  </si>
  <si>
    <t>手机银行售汇交易金额-美元</t>
  </si>
  <si>
    <t>手机银行售汇交易金额-英镑</t>
  </si>
  <si>
    <t>万英镑</t>
  </si>
  <si>
    <t>手机银行售汇交易金额-欧元</t>
  </si>
  <si>
    <t>手机银行售汇交易金额-澳大利亚元</t>
  </si>
  <si>
    <t>手机银行售汇交易金额-港币</t>
  </si>
  <si>
    <t>手机银行售汇交易金额-日元</t>
  </si>
  <si>
    <t>手机银行售汇交易金额-加拿大元</t>
  </si>
  <si>
    <t>万加拿大元</t>
  </si>
  <si>
    <t>手机银行售汇交易金额占比</t>
  </si>
  <si>
    <t>手机银行售汇交易金额占总售汇金额比例</t>
  </si>
  <si>
    <t>AUD 100%
CAD 100%
GBP 100%
HKD 100%
JPY 100%
USD 96%</t>
  </si>
  <si>
    <t>AUD 100%
CAD 87%
GBP 100%
HKD 100%
JPY 100%
USD 98%</t>
  </si>
  <si>
    <t>AUD 100%
EUR 100%
HKD 100%
JPY 100%
USD 97%</t>
  </si>
  <si>
    <t>EUR 100%
GBP 67%
HKD 100%
JPY 100%
USD 42%</t>
  </si>
  <si>
    <t>AUD 100%
CAD 63%
EUR 3%
GBP 62%
HKD 100%
JPY 100%
USD 94%</t>
  </si>
  <si>
    <t>AUD 100%
GBP 58%
HKD 70%
JPY 100%
USD 96%</t>
  </si>
  <si>
    <t>EUR 100%
HKD 100%
JPY 100%
USD 85%</t>
  </si>
  <si>
    <t>手机银行售汇交易金额占比-澳大利亚元</t>
  </si>
  <si>
    <t>手机银行售汇交易金额占比-加拿大元</t>
  </si>
  <si>
    <t>手机银行售汇交易金额占比-欧元</t>
  </si>
  <si>
    <t>手机银行售汇交易金额占比-英镑</t>
  </si>
  <si>
    <t>手机银行售汇交易金额占比-港币</t>
  </si>
  <si>
    <t>手机银行售汇交易金额占比-日元</t>
  </si>
  <si>
    <t>手机银行售汇交易金额占比-美元</t>
  </si>
  <si>
    <t>C031</t>
  </si>
  <si>
    <t>手机银行结汇交易笔数</t>
  </si>
  <si>
    <t>USD 77
GBP 1
EUR 1
AUD 2
HKD 32
JPY 1</t>
  </si>
  <si>
    <t>USD 53
HKD 23
JPY 3</t>
  </si>
  <si>
    <t>USD 85
GBP 2
EUR 1
AUD 2
HKD 38
JPY 5</t>
  </si>
  <si>
    <t>USD 117
GBP 2
EUR 2
AUD 2
HKD 36
JPY 6</t>
  </si>
  <si>
    <t>USD 217
GBP 3
EUR 1
AUD 4
HKD 41
JPY 4</t>
  </si>
  <si>
    <t>USD 110
GBP 3
EUR 2
HKD 32
JPY 3
CAD 2</t>
  </si>
  <si>
    <t>USD 117
EUR 1
AUD 1
HKD 28
JPY 3</t>
  </si>
  <si>
    <t>手机银行结汇交易笔数-美元</t>
  </si>
  <si>
    <t>手机银行结汇交易笔数-英镑</t>
  </si>
  <si>
    <t>手机银行结汇交易笔数-欧元</t>
  </si>
  <si>
    <t>手机银行结汇交易笔数-澳大利亚元</t>
  </si>
  <si>
    <t>手机银行结汇交易笔数-港币</t>
  </si>
  <si>
    <t>手机银行结汇交易笔数-日元</t>
  </si>
  <si>
    <t>手机银行结汇交易笔数-加拿大元</t>
  </si>
  <si>
    <t>C032</t>
  </si>
  <si>
    <t>手机银行结汇交易笔数占比</t>
  </si>
  <si>
    <t>手机银行结汇交易笔数占总结汇交易笔数比例</t>
  </si>
  <si>
    <t>AUD 100%
EUR 25%
GBP 100%
HKD 91%
JPY 100%
USD 63%</t>
  </si>
  <si>
    <t>HKD 88%
JPY 100%
USD 60%</t>
  </si>
  <si>
    <t>AUD 100%
EUR 50%
GBP 100%
HKD 93%
JPY 100%
USD 79%</t>
  </si>
  <si>
    <t>AUD 100%
EUR 50%
GBP 100%
HKD 92%
JPY 100%
USD 74%</t>
  </si>
  <si>
    <t>AUD 100%
EUR 50%
GBP 100%
HKD 95%
JPY 100%
USD 84%</t>
  </si>
  <si>
    <t>CAD 100%
EUR 100%
GBP 100%
HKD 91%
JPY 100%
USD 81%</t>
  </si>
  <si>
    <t>AUD 100%
EUR 50%
HKD 88%
JPY 100%
USD 82%</t>
  </si>
  <si>
    <t>手机银行结汇交易笔数占比-澳大利亚元</t>
  </si>
  <si>
    <t>手机银行结汇交易笔数占比-加拿大元</t>
  </si>
  <si>
    <t>手机银行结汇交易笔数占比-欧元</t>
  </si>
  <si>
    <t>手机银行结汇交易笔数占比-英镑</t>
  </si>
  <si>
    <t>手机银行结汇交易笔数占比-港币</t>
  </si>
  <si>
    <t>手机银行结汇交易笔数占比-日元</t>
  </si>
  <si>
    <t>手机银行结汇交易笔数占比-美元</t>
  </si>
  <si>
    <t>C033</t>
  </si>
  <si>
    <t>手机银行结汇交易金额</t>
  </si>
  <si>
    <t>USD 1876883.23
GBP 45508.21
EUR 438.24
AUD 11273.28
HKD 316600.38
JPY 4618.5</t>
  </si>
  <si>
    <t>USD 2627584.35
HKD 278917.12
JPY 25088.46</t>
  </si>
  <si>
    <t>USD 3130174.51
GBP 3815.9
EUR 733.75
AUD 7979.53
HKD 361271.85
JPY 245779.9</t>
  </si>
  <si>
    <t>USD 3941842.24
GBP 49433.8
EUR 7707.45
AUD 10.51
HKD 374499.36
JPY 182954.61</t>
  </si>
  <si>
    <t>USD 10157714.08
GBP 52464.3
EUR 1211.11
AUD 12282.75
HKD 453808.8
JPY 248236.61</t>
  </si>
  <si>
    <t>USD 4537794.46
GBP 85359.04
EUR 24532.38
HKD 407316.96
JPY 59776.54
CAD 824.34</t>
  </si>
  <si>
    <t>USD 5651859.22
EUR 5795.89
AUD 10187.91
HKD 606059.4
JPY 12546.44</t>
  </si>
  <si>
    <t>手机银行结汇交易金额-美元</t>
  </si>
  <si>
    <t>手机银行结汇交易金额-英镑</t>
  </si>
  <si>
    <t>手机银行结汇交易金额-欧元</t>
  </si>
  <si>
    <t>手机银行结汇交易金额-澳大利亚元</t>
  </si>
  <si>
    <t>手机银行结汇交易金额-港币</t>
  </si>
  <si>
    <t>手机银行结汇交易金额-日元</t>
  </si>
  <si>
    <t>手机银行结汇交易金额-加拿大元</t>
  </si>
  <si>
    <t>C034</t>
  </si>
  <si>
    <t>手机银行结汇交易金额占比</t>
  </si>
  <si>
    <t>手机银行结汇交易金额占总结汇交易金额比例</t>
  </si>
  <si>
    <t>AUD 100%
EUR 0%
GBP 100%
HKD 77%
JPY 100%
USD 9%</t>
  </si>
  <si>
    <t>HKD 66%
JPY 100%
USD 7%</t>
  </si>
  <si>
    <t>AUD 100%
EUR 2%
GBP 100%
HKD 83%
JPY 100%
USD 5%</t>
  </si>
  <si>
    <t>AUD 100%
EUR 0%
GBP 100%
HKD 48%
JPY 100%
USD 9%</t>
  </si>
  <si>
    <t>AUD 100%
EUR 9%
GBP 100%
HKD 34%
JPY 100%
USD 26%</t>
  </si>
  <si>
    <t>CAD 100%
EUR 100%
GBP 100%
HKD 69%
JPY 100%
USD 32%</t>
  </si>
  <si>
    <t>AUD 100%
EUR 2%
HKD 12%
JPY 100%
USD 50%</t>
  </si>
  <si>
    <t>手机银行结汇交易金额占比-澳大利亚元</t>
  </si>
  <si>
    <t>手机银行结汇交易金额占比-加拿大元</t>
  </si>
  <si>
    <t>手机银行结汇交易金额占比-欧元</t>
  </si>
  <si>
    <t>手机银行结汇交易金额占比-英镑</t>
  </si>
  <si>
    <t>手机银行结汇交易金额占比-港币</t>
  </si>
  <si>
    <t>手机银行结汇交易金额占比-日元</t>
  </si>
  <si>
    <t>手机银行结汇交易金额占比-美元</t>
  </si>
  <si>
    <t>C035</t>
  </si>
  <si>
    <t>手机银行贷款进件笔数</t>
  </si>
  <si>
    <t>企业级数据仓库</t>
  </si>
  <si>
    <t>C036</t>
  </si>
  <si>
    <t>手机银行贷款进件笔数占比</t>
  </si>
  <si>
    <t>手机银行贷款进件笔数占总笔数比例</t>
  </si>
  <si>
    <t>C037</t>
  </si>
  <si>
    <t>手机银行贷款金额</t>
  </si>
  <si>
    <t>C038</t>
  </si>
  <si>
    <t>手机银行贷款金额占比</t>
  </si>
  <si>
    <t>手机银行贷款金额占总贷款金额比例</t>
  </si>
  <si>
    <t>C039</t>
  </si>
  <si>
    <t>手机银行大额存单转让笔数</t>
  </si>
  <si>
    <t>C040</t>
  </si>
  <si>
    <t>手机银行贷款转让笔数占比</t>
  </si>
  <si>
    <t>C041</t>
  </si>
  <si>
    <t>手机银行转让金额</t>
  </si>
  <si>
    <t>C042</t>
  </si>
  <si>
    <t>手机银行转让金额占比</t>
  </si>
  <si>
    <t>C043</t>
  </si>
  <si>
    <t>手机银行转账笔数</t>
  </si>
  <si>
    <t>C044</t>
  </si>
  <si>
    <t>手机银行转账笔数占比</t>
  </si>
  <si>
    <t>C045</t>
  </si>
  <si>
    <t>手机银行转账金额</t>
  </si>
  <si>
    <t>C046</t>
  </si>
  <si>
    <t>手机银行转账金额占比</t>
  </si>
  <si>
    <t xml:space="preserve">  2.2.2服务能力-新增产品渠道支持----针对当年新增产品设定对应的产品指标</t>
  </si>
  <si>
    <t>服务能力-新增产品渠道支持</t>
  </si>
  <si>
    <t>新产品渠道支持需求成本</t>
  </si>
  <si>
    <t>本年度完成新产品渠道支持需求产生的成本</t>
  </si>
  <si>
    <r>
      <rPr>
        <b/>
        <sz val="10"/>
        <color theme="4"/>
        <rFont val="Segoe UI"/>
        <charset val="134"/>
      </rPr>
      <t>VP</t>
    </r>
    <r>
      <rPr>
        <b/>
        <sz val="10"/>
        <color theme="4"/>
        <rFont val="宋体"/>
        <charset val="134"/>
      </rPr>
      <t>系统</t>
    </r>
  </si>
  <si>
    <t>新产品渠道支持需求成本占比</t>
  </si>
  <si>
    <t>新产品渠道支持需求成本占本系统的总成本比例</t>
  </si>
  <si>
    <t>X003</t>
  </si>
  <si>
    <t>最短持有期理财产品手机银行开发成本</t>
  </si>
  <si>
    <t>单笔最短持有期理财产品手机银行成本</t>
  </si>
  <si>
    <r>
      <rPr>
        <b/>
        <sz val="10"/>
        <color rgb="FF4874CB"/>
        <rFont val="宋体"/>
        <charset val="134"/>
        <scheme val="minor"/>
      </rPr>
      <t>VP系统</t>
    </r>
    <r>
      <rPr>
        <b/>
        <sz val="10"/>
        <color rgb="FF4874CB"/>
        <rFont val="宋体"/>
        <charset val="134"/>
        <scheme val="minor"/>
      </rPr>
      <t xml:space="preserve">
</t>
    </r>
    <r>
      <rPr>
        <b/>
        <sz val="10"/>
        <color rgb="FF4874CB"/>
        <rFont val="宋体"/>
        <charset val="134"/>
        <scheme val="minor"/>
      </rPr>
      <t>理财系统</t>
    </r>
  </si>
  <si>
    <t>最短持有期理财产品手机银行开发成本/最短持有期理财产品手机银行累计购买笔数</t>
  </si>
  <si>
    <t>最短持有期理财产品手机银行累计购买金额</t>
  </si>
  <si>
    <t>自发行以来最短持有期理财产品手机银行累计购买金额</t>
  </si>
  <si>
    <t>最短持有期理财产品手机银行累计购买笔数</t>
  </si>
  <si>
    <t>自发行以来最短持有期理财产品手机银行累计购买笔数</t>
  </si>
  <si>
    <t>最短持有期理财产品手机银行累计购买客户数</t>
  </si>
  <si>
    <t>自发行以来最短持有期理财产品手机银行累计购买客户数</t>
  </si>
  <si>
    <t>X008</t>
  </si>
  <si>
    <t>最短持有期理财产品手机银行产品交易笔数覆盖率</t>
  </si>
  <si>
    <t>自发行以来最短持有期理财产品手机银行产品交易笔数覆盖率</t>
  </si>
  <si>
    <t>最短持有期理财产品手机银行产品总交易笔数/最短持有期理财产品交易总笔数*100%</t>
  </si>
  <si>
    <t>X009</t>
  </si>
  <si>
    <t>最短持有期理财产品手机银行产品交易金额覆盖率</t>
  </si>
  <si>
    <t>自发行以来最短持有期理财产品手机银行产品交易金额覆盖率</t>
  </si>
  <si>
    <t>XX产品手机银行产品总交易金额/XX产品交易总金额*100%</t>
  </si>
  <si>
    <t>最短持有期理财产品手机银行月购买金额</t>
  </si>
  <si>
    <t>最短持有期理财产品手机银行月购买笔数</t>
  </si>
  <si>
    <t>最短持有期理财产品手机银行月购买客户数</t>
  </si>
  <si>
    <t>最短持有期理财产品手机银行产品月交易笔数覆盖率</t>
  </si>
  <si>
    <t>最短持有期理财产品手机银行产品交易笔数/最短持有期理财产品交易总笔数*100%</t>
  </si>
  <si>
    <t>最短持有期理财产品手机银行产品月交易金额覆盖率</t>
  </si>
  <si>
    <t>最短持有期理财产品手机银行产品交易金额/最短持有期理财产品交易总金额*100%</t>
  </si>
  <si>
    <t>2.3、用户运营（营销获客、资产提升等运营情况）</t>
  </si>
  <si>
    <t>用户运营-营销提升</t>
  </si>
  <si>
    <t>Y001</t>
  </si>
  <si>
    <t>营销提升需求成本</t>
  </si>
  <si>
    <t>本年度完成营销提升需求产生的成本</t>
  </si>
  <si>
    <t>Y002</t>
  </si>
  <si>
    <t>营销提升需求成本占比</t>
  </si>
  <si>
    <t>营销提升需求成本占本系统的总成本比例</t>
  </si>
  <si>
    <t>Y003</t>
  </si>
  <si>
    <t>手机银行发布营销活动数量</t>
  </si>
  <si>
    <t>Y004</t>
  </si>
  <si>
    <t>参与手机银行营销活动总客户数</t>
  </si>
  <si>
    <t>企业级客户操作行为采集分析系统</t>
  </si>
  <si>
    <t>Y005</t>
  </si>
  <si>
    <t>参与手机银行营销活动总人次</t>
  </si>
  <si>
    <t>人次</t>
  </si>
  <si>
    <t>Y006</t>
  </si>
  <si>
    <t>手机银行营销获新客户数</t>
  </si>
  <si>
    <t>Y007</t>
  </si>
  <si>
    <t>手机银行营销客户资产提升金额</t>
  </si>
  <si>
    <t>2.4、用户体验（业务流程、客户体验、便利性提升）</t>
  </si>
  <si>
    <t>用户体验-流程优化</t>
  </si>
  <si>
    <t>T001</t>
  </si>
  <si>
    <t>本年度完成流程优化需求产生的成本</t>
  </si>
  <si>
    <t>T002</t>
  </si>
  <si>
    <t>流程优化需求成本占本系统的总成本比例</t>
  </si>
  <si>
    <t>T018</t>
  </si>
  <si>
    <t>手机银行日均登录次数</t>
  </si>
  <si>
    <t>T019</t>
  </si>
  <si>
    <t>手机银行日均交易笔数</t>
  </si>
  <si>
    <t>T020</t>
  </si>
  <si>
    <t>手机银行日均交易金额</t>
  </si>
  <si>
    <t>亿</t>
  </si>
  <si>
    <t>T003</t>
  </si>
  <si>
    <t>手机银行签约成功次数</t>
  </si>
  <si>
    <t>T004</t>
  </si>
  <si>
    <t>手机银行签约成功率</t>
  </si>
  <si>
    <t>签约成功数/发起手机银行签约次数*100%</t>
  </si>
  <si>
    <t>T005</t>
  </si>
  <si>
    <t>手机银行签约平均时长</t>
  </si>
  <si>
    <t>T006</t>
  </si>
  <si>
    <t>II\III类户开户成功数</t>
  </si>
  <si>
    <t>T007</t>
  </si>
  <si>
    <t>II\III类户开户平均时长</t>
  </si>
  <si>
    <t>秒</t>
  </si>
  <si>
    <t>T008</t>
  </si>
  <si>
    <t>II\III类户成功率</t>
  </si>
  <si>
    <t>T009</t>
  </si>
  <si>
    <t>账户查询次数</t>
  </si>
  <si>
    <t>T010</t>
  </si>
  <si>
    <t>明细查询次数</t>
  </si>
  <si>
    <t>T011</t>
  </si>
  <si>
    <t>资产查询次数</t>
  </si>
  <si>
    <t>T012</t>
  </si>
  <si>
    <t>数字人使用次数</t>
  </si>
  <si>
    <t>T013</t>
  </si>
  <si>
    <t>安全中心使用次数</t>
  </si>
  <si>
    <t>T014</t>
  </si>
  <si>
    <t>视频银行连线次数</t>
  </si>
  <si>
    <t>视频银行</t>
  </si>
  <si>
    <r>
      <rPr>
        <sz val="10"/>
        <color rgb="FF000000"/>
        <rFont val="宋体"/>
        <charset val="134"/>
        <scheme val="minor"/>
      </rPr>
      <t>--- 视频银行连线次数，包含线上保险双录、提款双录等</t>
    </r>
    <r>
      <rPr>
        <sz val="10"/>
        <color rgb="FF000000"/>
        <rFont val="宋体"/>
        <charset val="134"/>
        <scheme val="minor"/>
      </rPr>
      <t xml:space="preserve">
</t>
    </r>
    <r>
      <rPr>
        <sz val="10"/>
        <color rgb="FF000000"/>
        <rFont val="宋体"/>
        <charset val="134"/>
        <scheme val="minor"/>
      </rPr>
      <t>SELECT '视频银行连线次数' 说明, SUM(TMP.RES) AS "连线次数"</t>
    </r>
    <r>
      <rPr>
        <sz val="10"/>
        <color rgb="FF000000"/>
        <rFont val="宋体"/>
        <charset val="134"/>
        <scheme val="minor"/>
      </rPr>
      <t xml:space="preserve">
</t>
    </r>
    <r>
      <rPr>
        <sz val="10"/>
        <color rgb="FF000000"/>
        <rFont val="宋体"/>
        <charset val="134"/>
        <scheme val="minor"/>
      </rPr>
      <t>FROM (select</t>
    </r>
    <r>
      <rPr>
        <sz val="10"/>
        <color rgb="FF000000"/>
        <rFont val="宋体"/>
        <charset val="134"/>
        <scheme val="minor"/>
      </rPr>
      <t xml:space="preserve">
</t>
    </r>
    <r>
      <rPr>
        <sz val="10"/>
        <color rgb="FF000000"/>
        <rFont val="宋体"/>
        <charset val="134"/>
        <scheme val="minor"/>
      </rPr>
      <t xml:space="preserve">            </t>
    </r>
    <r>
      <rPr>
        <sz val="10"/>
        <color rgb="FF000000"/>
        <rFont val="宋体"/>
        <charset val="134"/>
        <scheme val="minor"/>
      </rPr>
      <t>COUNT(DISTINCT HX_TRANS_JNL.ACCESS_JNL_NO) AS RES</t>
    </r>
    <r>
      <rPr>
        <sz val="10"/>
        <color rgb="FF000000"/>
        <rFont val="宋体"/>
        <charset val="134"/>
        <scheme val="minor"/>
      </rPr>
      <t xml:space="preserve">
</t>
    </r>
    <r>
      <rPr>
        <sz val="10"/>
        <color rgb="FF000000"/>
        <rFont val="宋体"/>
        <charset val="134"/>
        <scheme val="minor"/>
      </rPr>
      <t xml:space="preserve">     </t>
    </r>
    <r>
      <rPr>
        <sz val="10"/>
        <color rgb="FF000000"/>
        <rFont val="宋体"/>
        <charset val="134"/>
        <scheme val="minor"/>
      </rPr>
      <t>from videokf.HX_TRANS_JNL</t>
    </r>
    <r>
      <rPr>
        <sz val="10"/>
        <color rgb="FF000000"/>
        <rFont val="宋体"/>
        <charset val="134"/>
        <scheme val="minor"/>
      </rPr>
      <t xml:space="preserve">
</t>
    </r>
    <r>
      <rPr>
        <sz val="10"/>
        <color rgb="FF000000"/>
        <rFont val="宋体"/>
        <charset val="134"/>
        <scheme val="minor"/>
      </rPr>
      <t xml:space="preserve">              </t>
    </r>
    <r>
      <rPr>
        <sz val="10"/>
        <color rgb="FF000000"/>
        <rFont val="宋体"/>
        <charset val="134"/>
        <scheme val="minor"/>
      </rPr>
      <t>LEFT JOIN TL9_RESOURCEBASIC ON HX_TRANS_JNL.TRANS_CODE = TL9_RESOURCEBASIC.RESOURCEID</t>
    </r>
    <r>
      <rPr>
        <sz val="10"/>
        <color rgb="FF000000"/>
        <rFont val="宋体"/>
        <charset val="134"/>
        <scheme val="minor"/>
      </rPr>
      <t xml:space="preserve">
</t>
    </r>
    <r>
      <rPr>
        <sz val="10"/>
        <color rgb="FF000000"/>
        <rFont val="宋体"/>
        <charset val="134"/>
        <scheme val="minor"/>
      </rPr>
      <t xml:space="preserve">     </t>
    </r>
    <r>
      <rPr>
        <sz val="10"/>
        <color rgb="FF000000"/>
        <rFont val="宋体"/>
        <charset val="134"/>
        <scheme val="minor"/>
      </rPr>
      <t>where TRANS_TIME &gt;= to_date('2025-01-01 00:00:00', 'yyyy-MM-dd hh24:mi:ss')</t>
    </r>
    <r>
      <rPr>
        <sz val="10"/>
        <color rgb="FF000000"/>
        <rFont val="宋体"/>
        <charset val="134"/>
        <scheme val="minor"/>
      </rPr>
      <t xml:space="preserve">
</t>
    </r>
    <r>
      <rPr>
        <sz val="10"/>
        <color rgb="FF000000"/>
        <rFont val="宋体"/>
        <charset val="134"/>
        <scheme val="minor"/>
      </rPr>
      <t xml:space="preserve">       </t>
    </r>
    <r>
      <rPr>
        <sz val="10"/>
        <color rgb="FF000000"/>
        <rFont val="宋体"/>
        <charset val="134"/>
        <scheme val="minor"/>
      </rPr>
      <t>and TRANS_TIME &lt;= to_date('2025-02-28 23:59:59', 'yyyy-MM-dd hh24:mi:ss')</t>
    </r>
    <r>
      <rPr>
        <sz val="10"/>
        <color rgb="FF000000"/>
        <rFont val="宋体"/>
        <charset val="134"/>
        <scheme val="minor"/>
      </rPr>
      <t xml:space="preserve">
</t>
    </r>
    <r>
      <rPr>
        <sz val="10"/>
        <color rgb="FF000000"/>
        <rFont val="宋体"/>
        <charset val="134"/>
        <scheme val="minor"/>
      </rPr>
      <t xml:space="preserve">       </t>
    </r>
    <r>
      <rPr>
        <sz val="10"/>
        <color rgb="FF000000"/>
        <rFont val="宋体"/>
        <charset val="134"/>
        <scheme val="minor"/>
      </rPr>
      <t>AND CUST_NO IS NOT NULL</t>
    </r>
    <r>
      <rPr>
        <sz val="10"/>
        <color rgb="FF000000"/>
        <rFont val="宋体"/>
        <charset val="134"/>
        <scheme val="minor"/>
      </rPr>
      <t xml:space="preserve">
</t>
    </r>
    <r>
      <rPr>
        <sz val="10"/>
        <color rgb="FF000000"/>
        <rFont val="宋体"/>
        <charset val="134"/>
        <scheme val="minor"/>
      </rPr>
      <t xml:space="preserve"> </t>
    </r>
    <r>
      <rPr>
        <sz val="10"/>
        <color rgb="FF000000"/>
        <rFont val="宋体"/>
        <charset val="134"/>
        <scheme val="minor"/>
      </rPr>
      <t>) TMP;</t>
    </r>
    <r>
      <rPr>
        <sz val="10"/>
        <color rgb="FF000000"/>
        <rFont val="宋体"/>
        <charset val="134"/>
        <scheme val="minor"/>
      </rPr>
      <t xml:space="preserve"> </t>
    </r>
  </si>
  <si>
    <t>T015</t>
  </si>
  <si>
    <t>生物识别通过率</t>
  </si>
  <si>
    <t>活体识别通过率</t>
  </si>
  <si>
    <t>生物识别平台</t>
  </si>
  <si>
    <t>人脸识别通过率</t>
  </si>
  <si>
    <t>T016</t>
  </si>
  <si>
    <t xml:space="preserve">0.91
</t>
  </si>
  <si>
    <t>T017</t>
  </si>
  <si>
    <t>5</t>
  </si>
  <si>
    <t>0</t>
  </si>
  <si>
    <t>2</t>
  </si>
  <si>
    <t>3</t>
  </si>
  <si>
    <r>
      <rPr>
        <sz val="10"/>
        <color rgb="FF000000"/>
        <rFont val="宋体"/>
        <charset val="134"/>
        <scheme val="minor"/>
      </rPr>
      <t>--- 客户投诉手机银行单，按月统计</t>
    </r>
    <r>
      <rPr>
        <sz val="10"/>
        <color rgb="FF000000"/>
        <rFont val="宋体"/>
        <charset val="134"/>
        <scheme val="minor"/>
      </rPr>
      <t xml:space="preserve">
</t>
    </r>
    <r>
      <rPr>
        <sz val="10"/>
        <color rgb="FF000000"/>
        <rFont val="宋体"/>
        <charset val="134"/>
        <scheme val="minor"/>
      </rPr>
      <t xml:space="preserve">  </t>
    </r>
    <r>
      <rPr>
        <sz val="10"/>
        <color rgb="FF000000"/>
        <rFont val="宋体"/>
        <charset val="134"/>
        <scheme val="minor"/>
      </rPr>
      <t>select to_char(sysdate-1,'yyyymmdd') as "统计日期",'CSR' as "应用简称",'客户联络中心系统' as "应用名称",'业务基础指标' as "指标类型",'客户投诉手机银行（单）' as "指标名称",'单' as "指标单位",'月' as "统计维度",'月客户投诉手机银行（单）' as "指标口径说明",totalcount</t>
    </r>
    <r>
      <rPr>
        <sz val="10"/>
        <color rgb="FF000000"/>
        <rFont val="宋体"/>
        <charset val="134"/>
        <scheme val="minor"/>
      </rPr>
      <t xml:space="preserve">  </t>
    </r>
    <r>
      <rPr>
        <sz val="10"/>
        <color rgb="FF000000"/>
        <rFont val="宋体"/>
        <charset val="134"/>
        <scheme val="minor"/>
      </rPr>
      <t>as "指标统计值"</t>
    </r>
    <r>
      <rPr>
        <sz val="10"/>
        <color rgb="FF000000"/>
        <rFont val="宋体"/>
        <charset val="134"/>
        <scheme val="minor"/>
      </rPr>
      <t xml:space="preserve">  </t>
    </r>
    <r>
      <rPr>
        <sz val="10"/>
        <color rgb="FF000000"/>
        <rFont val="宋体"/>
        <charset val="134"/>
        <scheme val="minor"/>
      </rPr>
      <t>,'客户联络中心系统' as "指标采集系统"</t>
    </r>
    <r>
      <rPr>
        <sz val="10"/>
        <color rgb="FF000000"/>
        <rFont val="宋体"/>
        <charset val="134"/>
        <scheme val="minor"/>
      </rPr>
      <t xml:space="preserve">
</t>
    </r>
    <r>
      <rPr>
        <sz val="10"/>
        <color rgb="FF000000"/>
        <rFont val="宋体"/>
        <charset val="134"/>
        <scheme val="minor"/>
      </rPr>
      <t xml:space="preserve">   </t>
    </r>
    <r>
      <rPr>
        <sz val="10"/>
        <color rgb="FF000000"/>
        <rFont val="宋体"/>
        <charset val="134"/>
        <scheme val="minor"/>
      </rPr>
      <t>from (select count(*)</t>
    </r>
    <r>
      <rPr>
        <sz val="10"/>
        <color rgb="FF000000"/>
        <rFont val="宋体"/>
        <charset val="134"/>
        <scheme val="minor"/>
      </rPr>
      <t xml:space="preserve">  </t>
    </r>
    <r>
      <rPr>
        <sz val="10"/>
        <color rgb="FF000000"/>
        <rFont val="宋体"/>
        <charset val="134"/>
        <scheme val="minor"/>
      </rPr>
      <t>as totalcount</t>
    </r>
    <r>
      <rPr>
        <sz val="10"/>
        <color rgb="FF000000"/>
        <rFont val="宋体"/>
        <charset val="134"/>
        <scheme val="minor"/>
      </rPr>
      <t xml:space="preserve">  </t>
    </r>
    <r>
      <rPr>
        <sz val="10"/>
        <color rgb="FF000000"/>
        <rFont val="宋体"/>
        <charset val="134"/>
        <scheme val="minor"/>
      </rPr>
      <t>from uomp_workbill_info s where s.workbill_status != '0'</t>
    </r>
    <r>
      <rPr>
        <sz val="10"/>
        <color rgb="FF000000"/>
        <rFont val="宋体"/>
        <charset val="134"/>
        <scheme val="minor"/>
      </rPr>
      <t xml:space="preserve">  </t>
    </r>
    <r>
      <rPr>
        <sz val="10"/>
        <color rgb="FF000000"/>
        <rFont val="宋体"/>
        <charset val="134"/>
        <scheme val="minor"/>
      </rPr>
      <t>and s.complainchannel_first</t>
    </r>
    <r>
      <rPr>
        <sz val="10"/>
        <color rgb="FF000000"/>
        <rFont val="宋体"/>
        <charset val="134"/>
        <scheme val="minor"/>
      </rPr>
      <t xml:space="preserve">  </t>
    </r>
    <r>
      <rPr>
        <sz val="10"/>
        <color rgb="FF000000"/>
        <rFont val="宋体"/>
        <charset val="134"/>
        <scheme val="minor"/>
      </rPr>
      <t>= '01000' and s.complainchannel_sec</t>
    </r>
    <r>
      <rPr>
        <sz val="10"/>
        <color rgb="FF000000"/>
        <rFont val="宋体"/>
        <charset val="134"/>
        <scheme val="minor"/>
      </rPr>
      <t xml:space="preserve">  </t>
    </r>
    <r>
      <rPr>
        <sz val="10"/>
        <color rgb="FF000000"/>
        <rFont val="宋体"/>
        <charset val="134"/>
        <scheme val="minor"/>
      </rPr>
      <t>= '01030' and</t>
    </r>
    <r>
      <rPr>
        <sz val="10"/>
        <color rgb="FF000000"/>
        <rFont val="宋体"/>
        <charset val="134"/>
        <scheme val="minor"/>
      </rPr>
      <t xml:space="preserve">   </t>
    </r>
    <r>
      <rPr>
        <sz val="10"/>
        <color rgb="FF000000"/>
        <rFont val="宋体"/>
        <charset val="134"/>
        <scheme val="minor"/>
      </rPr>
      <t>s.complainchannel_third</t>
    </r>
    <r>
      <rPr>
        <sz val="10"/>
        <color rgb="FF000000"/>
        <rFont val="宋体"/>
        <charset val="134"/>
        <scheme val="minor"/>
      </rPr>
      <t xml:space="preserve">  </t>
    </r>
    <r>
      <rPr>
        <sz val="10"/>
        <color rgb="FF000000"/>
        <rFont val="宋体"/>
        <charset val="134"/>
        <scheme val="minor"/>
      </rPr>
      <t>= '01033' and</t>
    </r>
    <r>
      <rPr>
        <sz val="10"/>
        <color rgb="FF000000"/>
        <rFont val="宋体"/>
        <charset val="134"/>
        <scheme val="minor"/>
      </rPr>
      <t xml:space="preserve">  </t>
    </r>
    <r>
      <rPr>
        <sz val="10"/>
        <color rgb="FF000000"/>
        <rFont val="宋体"/>
        <charset val="134"/>
        <scheme val="minor"/>
      </rPr>
      <t xml:space="preserve">to_char(create_date, 'yyyyMM') = to_char(sysdate-1, 'yyyyMM')）; </t>
    </r>
    <r>
      <rPr>
        <sz val="10"/>
        <color rgb="FF000000"/>
        <rFont val="宋体"/>
        <charset val="134"/>
        <scheme val="minor"/>
      </rPr>
      <t xml:space="preserve">
</t>
    </r>
    <r>
      <rPr>
        <sz val="10"/>
        <color rgb="FF000000"/>
        <rFont val="宋体"/>
        <charset val="134"/>
        <scheme val="minor"/>
      </rPr>
      <t xml:space="preserve">   </t>
    </r>
    <r>
      <rPr>
        <sz val="10"/>
        <color rgb="FF000000"/>
        <rFont val="宋体"/>
        <charset val="134"/>
        <scheme val="minor"/>
      </rPr>
      <t xml:space="preserve">
</t>
    </r>
    <r>
      <rPr>
        <sz val="10"/>
        <color rgb="FF000000"/>
        <rFont val="宋体"/>
        <charset val="134"/>
        <scheme val="minor"/>
      </rPr>
      <t>--- 客户投诉手机银行单，按年统计</t>
    </r>
    <r>
      <rPr>
        <sz val="10"/>
        <color rgb="FF000000"/>
        <rFont val="宋体"/>
        <charset val="134"/>
        <scheme val="minor"/>
      </rPr>
      <t xml:space="preserve">
</t>
    </r>
    <r>
      <rPr>
        <sz val="10"/>
        <color rgb="FF000000"/>
        <rFont val="宋体"/>
        <charset val="134"/>
        <scheme val="minor"/>
      </rPr>
      <t xml:space="preserve">   </t>
    </r>
    <r>
      <rPr>
        <sz val="10"/>
        <color rgb="FF000000"/>
        <rFont val="宋体"/>
        <charset val="134"/>
        <scheme val="minor"/>
      </rPr>
      <t xml:space="preserve">
</t>
    </r>
    <r>
      <rPr>
        <sz val="10"/>
        <color rgb="FF000000"/>
        <rFont val="宋体"/>
        <charset val="134"/>
        <scheme val="minor"/>
      </rPr>
      <t xml:space="preserve">  </t>
    </r>
    <r>
      <rPr>
        <sz val="10"/>
        <color rgb="FF000000"/>
        <rFont val="宋体"/>
        <charset val="134"/>
        <scheme val="minor"/>
      </rPr>
      <t>select to_char(sysdate-1,'yyyymmdd') as "统计日期",'CSR' as "应用简称",'客户联络中心系统' as "应用名称",'业务基础指标' as "指标类型",'客户投诉手机银行（单）' as "指标名称",'单' as "指标单位",'年' as "统计维度",'年客户投诉手机银行（单）' as "指标口径说明",totalcount</t>
    </r>
    <r>
      <rPr>
        <sz val="10"/>
        <color rgb="FF000000"/>
        <rFont val="宋体"/>
        <charset val="134"/>
        <scheme val="minor"/>
      </rPr>
      <t xml:space="preserve">  </t>
    </r>
    <r>
      <rPr>
        <sz val="10"/>
        <color rgb="FF000000"/>
        <rFont val="宋体"/>
        <charset val="134"/>
        <scheme val="minor"/>
      </rPr>
      <t>as "指标统计值"</t>
    </r>
    <r>
      <rPr>
        <sz val="10"/>
        <color rgb="FF000000"/>
        <rFont val="宋体"/>
        <charset val="134"/>
        <scheme val="minor"/>
      </rPr>
      <t xml:space="preserve">  </t>
    </r>
    <r>
      <rPr>
        <sz val="10"/>
        <color rgb="FF000000"/>
        <rFont val="宋体"/>
        <charset val="134"/>
        <scheme val="minor"/>
      </rPr>
      <t>,'客户联络中心系统' as "指标采集系统"</t>
    </r>
    <r>
      <rPr>
        <sz val="10"/>
        <color rgb="FF000000"/>
        <rFont val="宋体"/>
        <charset val="134"/>
        <scheme val="minor"/>
      </rPr>
      <t xml:space="preserve">
</t>
    </r>
    <r>
      <rPr>
        <sz val="10"/>
        <color rgb="FF000000"/>
        <rFont val="宋体"/>
        <charset val="134"/>
        <scheme val="minor"/>
      </rPr>
      <t xml:space="preserve">   </t>
    </r>
    <r>
      <rPr>
        <sz val="10"/>
        <color rgb="FF000000"/>
        <rFont val="宋体"/>
        <charset val="134"/>
        <scheme val="minor"/>
      </rPr>
      <t>from (select count(*)</t>
    </r>
    <r>
      <rPr>
        <sz val="10"/>
        <color rgb="FF000000"/>
        <rFont val="宋体"/>
        <charset val="134"/>
        <scheme val="minor"/>
      </rPr>
      <t xml:space="preserve">  </t>
    </r>
    <r>
      <rPr>
        <sz val="10"/>
        <color rgb="FF000000"/>
        <rFont val="宋体"/>
        <charset val="134"/>
        <scheme val="minor"/>
      </rPr>
      <t>as totalcount</t>
    </r>
    <r>
      <rPr>
        <sz val="10"/>
        <color rgb="FF000000"/>
        <rFont val="宋体"/>
        <charset val="134"/>
        <scheme val="minor"/>
      </rPr>
      <t xml:space="preserve">  </t>
    </r>
    <r>
      <rPr>
        <sz val="10"/>
        <color rgb="FF000000"/>
        <rFont val="宋体"/>
        <charset val="134"/>
        <scheme val="minor"/>
      </rPr>
      <t>from uomp_workbill_info s where s.workbill_status != '0'</t>
    </r>
    <r>
      <rPr>
        <sz val="10"/>
        <color rgb="FF000000"/>
        <rFont val="宋体"/>
        <charset val="134"/>
        <scheme val="minor"/>
      </rPr>
      <t xml:space="preserve">  </t>
    </r>
    <r>
      <rPr>
        <sz val="10"/>
        <color rgb="FF000000"/>
        <rFont val="宋体"/>
        <charset val="134"/>
        <scheme val="minor"/>
      </rPr>
      <t>and s.complainchannel_first</t>
    </r>
    <r>
      <rPr>
        <sz val="10"/>
        <color rgb="FF000000"/>
        <rFont val="宋体"/>
        <charset val="134"/>
        <scheme val="minor"/>
      </rPr>
      <t xml:space="preserve">  </t>
    </r>
    <r>
      <rPr>
        <sz val="10"/>
        <color rgb="FF000000"/>
        <rFont val="宋体"/>
        <charset val="134"/>
        <scheme val="minor"/>
      </rPr>
      <t>= '01000' and s.complainchannel_sec</t>
    </r>
    <r>
      <rPr>
        <sz val="10"/>
        <color rgb="FF000000"/>
        <rFont val="宋体"/>
        <charset val="134"/>
        <scheme val="minor"/>
      </rPr>
      <t xml:space="preserve">  </t>
    </r>
    <r>
      <rPr>
        <sz val="10"/>
        <color rgb="FF000000"/>
        <rFont val="宋体"/>
        <charset val="134"/>
        <scheme val="minor"/>
      </rPr>
      <t>= '01030' and</t>
    </r>
    <r>
      <rPr>
        <sz val="10"/>
        <color rgb="FF000000"/>
        <rFont val="宋体"/>
        <charset val="134"/>
        <scheme val="minor"/>
      </rPr>
      <t xml:space="preserve">   </t>
    </r>
    <r>
      <rPr>
        <sz val="10"/>
        <color rgb="FF000000"/>
        <rFont val="宋体"/>
        <charset val="134"/>
        <scheme val="minor"/>
      </rPr>
      <t>s.complainchannel_third</t>
    </r>
    <r>
      <rPr>
        <sz val="10"/>
        <color rgb="FF000000"/>
        <rFont val="宋体"/>
        <charset val="134"/>
        <scheme val="minor"/>
      </rPr>
      <t xml:space="preserve">  </t>
    </r>
    <r>
      <rPr>
        <sz val="10"/>
        <color rgb="FF000000"/>
        <rFont val="宋体"/>
        <charset val="134"/>
        <scheme val="minor"/>
      </rPr>
      <t>= '01033' and</t>
    </r>
    <r>
      <rPr>
        <sz val="10"/>
        <color rgb="FF000000"/>
        <rFont val="宋体"/>
        <charset val="134"/>
        <scheme val="minor"/>
      </rPr>
      <t xml:space="preserve">  </t>
    </r>
    <r>
      <rPr>
        <sz val="10"/>
        <color rgb="FF000000"/>
        <rFont val="宋体"/>
        <charset val="134"/>
        <scheme val="minor"/>
      </rPr>
      <t>to_char(create_date, 'yyyy') = to_char(sysdate-1, 'yyyy')）;</t>
    </r>
    <r>
      <rPr>
        <sz val="10"/>
        <color rgb="FF000000"/>
        <rFont val="宋体"/>
        <charset val="134"/>
        <scheme val="minor"/>
      </rPr>
      <t xml:space="preserve"> </t>
    </r>
  </si>
  <si>
    <t>客户满意度平均得分</t>
  </si>
  <si>
    <t>分</t>
  </si>
  <si>
    <r>
      <rPr>
        <sz val="10"/>
        <color rgb="FF000000"/>
        <rFont val="宋体"/>
        <charset val="134"/>
        <scheme val="minor"/>
      </rPr>
      <t>--- 月手机银行客户满意度（百分比）</t>
    </r>
    <r>
      <rPr>
        <sz val="10"/>
        <color rgb="FF000000"/>
        <rFont val="宋体"/>
        <charset val="134"/>
        <scheme val="minor"/>
      </rPr>
      <t xml:space="preserve">
</t>
    </r>
    <r>
      <rPr>
        <sz val="10"/>
        <color rgb="FF000000"/>
        <rFont val="宋体"/>
        <charset val="134"/>
        <scheme val="minor"/>
      </rPr>
      <t>select</t>
    </r>
    <r>
      <rPr>
        <sz val="10"/>
        <color rgb="FF000000"/>
        <rFont val="宋体"/>
        <charset val="134"/>
        <scheme val="minor"/>
      </rPr>
      <t xml:space="preserve">   </t>
    </r>
    <r>
      <rPr>
        <sz val="10"/>
        <color rgb="FF000000"/>
        <rFont val="宋体"/>
        <charset val="134"/>
        <scheme val="minor"/>
      </rPr>
      <t>to_char(sysdate-1,'yyyymmdd') as "统计日期",'CSR' as "应用简称",'客户联络中心系统' as "应用名称",'业务价值特色指标' as "指标类型",'月手机银行客户满意度（百分比）' as "指标名称",'百分比' as "指标单位",'月' as "统计维度",'月手机银行客户满意度（百分比）' as "指标口径说明",</t>
    </r>
    <r>
      <rPr>
        <sz val="10"/>
        <color rgb="FF000000"/>
        <rFont val="宋体"/>
        <charset val="134"/>
        <scheme val="minor"/>
      </rPr>
      <t xml:space="preserve">  </t>
    </r>
    <r>
      <rPr>
        <sz val="10"/>
        <color rgb="FF000000"/>
        <rFont val="宋体"/>
        <charset val="134"/>
        <scheme val="minor"/>
      </rPr>
      <t>round(( c.jtl)</t>
    </r>
    <r>
      <rPr>
        <sz val="10"/>
        <color rgb="FF000000"/>
        <rFont val="宋体"/>
        <charset val="134"/>
        <scheme val="minor"/>
      </rPr>
      <t xml:space="preserve">  </t>
    </r>
    <r>
      <rPr>
        <sz val="10"/>
        <color rgb="FF000000"/>
        <rFont val="宋体"/>
        <charset val="134"/>
        <scheme val="minor"/>
      </rPr>
      <t>* 100,2) as</t>
    </r>
    <r>
      <rPr>
        <sz val="10"/>
        <color rgb="FF000000"/>
        <rFont val="宋体"/>
        <charset val="134"/>
        <scheme val="minor"/>
      </rPr>
      <t xml:space="preserve">  </t>
    </r>
    <r>
      <rPr>
        <sz val="10"/>
        <color rgb="FF000000"/>
        <rFont val="宋体"/>
        <charset val="134"/>
        <scheme val="minor"/>
      </rPr>
      <t>"指标统计值"</t>
    </r>
    <r>
      <rPr>
        <sz val="10"/>
        <color rgb="FF000000"/>
        <rFont val="宋体"/>
        <charset val="134"/>
        <scheme val="minor"/>
      </rPr>
      <t xml:space="preserve">  </t>
    </r>
    <r>
      <rPr>
        <sz val="10"/>
        <color rgb="FF000000"/>
        <rFont val="宋体"/>
        <charset val="134"/>
        <scheme val="minor"/>
      </rPr>
      <t xml:space="preserve">,'客户联络中心系统' as "指标采集系统" </t>
    </r>
    <r>
      <rPr>
        <sz val="10"/>
        <color rgb="FF000000"/>
        <rFont val="宋体"/>
        <charset val="134"/>
        <scheme val="minor"/>
      </rPr>
      <t xml:space="preserve">
</t>
    </r>
    <r>
      <rPr>
        <sz val="10"/>
        <color rgb="FF000000"/>
        <rFont val="宋体"/>
        <charset val="134"/>
        <scheme val="minor"/>
      </rPr>
      <t xml:space="preserve">  </t>
    </r>
    <r>
      <rPr>
        <sz val="10"/>
        <color rgb="FF000000"/>
        <rFont val="宋体"/>
        <charset val="134"/>
        <scheme val="minor"/>
      </rPr>
      <t>from (select</t>
    </r>
    <r>
      <rPr>
        <sz val="10"/>
        <color rgb="FF000000"/>
        <rFont val="宋体"/>
        <charset val="134"/>
        <scheme val="minor"/>
      </rPr>
      <t xml:space="preserve">  </t>
    </r>
    <r>
      <rPr>
        <sz val="10"/>
        <color rgb="FF000000"/>
        <rFont val="宋体"/>
        <charset val="134"/>
        <scheme val="minor"/>
      </rPr>
      <t>sum(satisfied_type)/count(*) as</t>
    </r>
    <r>
      <rPr>
        <sz val="10"/>
        <color rgb="FF000000"/>
        <rFont val="宋体"/>
        <charset val="134"/>
        <scheme val="minor"/>
      </rPr>
      <t xml:space="preserve">  </t>
    </r>
    <r>
      <rPr>
        <sz val="10"/>
        <color rgb="FF000000"/>
        <rFont val="宋体"/>
        <charset val="134"/>
        <scheme val="minor"/>
      </rPr>
      <t>jtl from (</t>
    </r>
    <r>
      <rPr>
        <sz val="10"/>
        <color rgb="FF000000"/>
        <rFont val="宋体"/>
        <charset val="134"/>
        <scheme val="minor"/>
      </rPr>
      <t xml:space="preserve">
</t>
    </r>
    <r>
      <rPr>
        <sz val="10"/>
        <color rgb="FF000000"/>
        <rFont val="宋体"/>
        <charset val="134"/>
        <scheme val="minor"/>
      </rPr>
      <t>select</t>
    </r>
    <r>
      <rPr>
        <sz val="10"/>
        <color rgb="FF000000"/>
        <rFont val="宋体"/>
        <charset val="134"/>
        <scheme val="minor"/>
      </rPr>
      <t xml:space="preserve">  </t>
    </r>
    <r>
      <rPr>
        <sz val="10"/>
        <color rgb="FF000000"/>
        <rFont val="宋体"/>
        <charset val="134"/>
        <scheme val="minor"/>
      </rPr>
      <t>case when satisfied_type = '1' then 1 when satisfied_type = '2' then 1 else 0 end as satisfied_type</t>
    </r>
    <r>
      <rPr>
        <sz val="10"/>
        <color rgb="FF000000"/>
        <rFont val="宋体"/>
        <charset val="134"/>
        <scheme val="minor"/>
      </rPr>
      <t xml:space="preserve">   </t>
    </r>
    <r>
      <rPr>
        <sz val="10"/>
        <color rgb="FF000000"/>
        <rFont val="宋体"/>
        <charset val="134"/>
        <scheme val="minor"/>
      </rPr>
      <t>from ochat_log_call_worksum</t>
    </r>
    <r>
      <rPr>
        <sz val="10"/>
        <color rgb="FF000000"/>
        <rFont val="宋体"/>
        <charset val="134"/>
        <scheme val="minor"/>
      </rPr>
      <t xml:space="preserve">  </t>
    </r>
    <r>
      <rPr>
        <sz val="10"/>
        <color rgb="FF000000"/>
        <rFont val="宋体"/>
        <charset val="134"/>
        <scheme val="minor"/>
      </rPr>
      <t>t where t.skill_group = 'HXCCC01' and satisfied_type is not null and to_char(t.call_date, 'yyyyMM') = to_char(sysdate-1, 'yyyyMM')</t>
    </r>
    <r>
      <rPr>
        <sz val="10"/>
        <color rgb="FF000000"/>
        <rFont val="宋体"/>
        <charset val="134"/>
        <scheme val="minor"/>
      </rPr>
      <t xml:space="preserve">
</t>
    </r>
    <r>
      <rPr>
        <sz val="10"/>
        <color rgb="FF000000"/>
        <rFont val="宋体"/>
        <charset val="134"/>
        <scheme val="minor"/>
      </rPr>
      <t>)</t>
    </r>
    <r>
      <rPr>
        <sz val="10"/>
        <color rgb="FF000000"/>
        <rFont val="宋体"/>
        <charset val="134"/>
        <scheme val="minor"/>
      </rPr>
      <t xml:space="preserve">
</t>
    </r>
    <r>
      <rPr>
        <sz val="10"/>
        <color rgb="FF000000"/>
        <rFont val="宋体"/>
        <charset val="134"/>
        <scheme val="minor"/>
      </rPr>
      <t>) c</t>
    </r>
    <r>
      <rPr>
        <sz val="10"/>
        <color rgb="FF000000"/>
        <rFont val="宋体"/>
        <charset val="134"/>
        <scheme val="minor"/>
      </rPr>
      <t xml:space="preserve">
</t>
    </r>
    <r>
      <rPr>
        <sz val="10"/>
        <color rgb="FF000000"/>
        <rFont val="宋体"/>
        <charset val="134"/>
        <scheme val="minor"/>
      </rPr>
      <t>--年手机银行客户满意度（百分比）</t>
    </r>
    <r>
      <rPr>
        <sz val="10"/>
        <color rgb="FF000000"/>
        <rFont val="宋体"/>
        <charset val="134"/>
        <scheme val="minor"/>
      </rPr>
      <t xml:space="preserve">
</t>
    </r>
    <r>
      <rPr>
        <sz val="10"/>
        <color rgb="FF000000"/>
        <rFont val="宋体"/>
        <charset val="134"/>
        <scheme val="minor"/>
      </rPr>
      <t>select</t>
    </r>
    <r>
      <rPr>
        <sz val="10"/>
        <color rgb="FF000000"/>
        <rFont val="宋体"/>
        <charset val="134"/>
        <scheme val="minor"/>
      </rPr>
      <t xml:space="preserve">   </t>
    </r>
    <r>
      <rPr>
        <sz val="10"/>
        <color rgb="FF000000"/>
        <rFont val="宋体"/>
        <charset val="134"/>
        <scheme val="minor"/>
      </rPr>
      <t>to_char(sysdate-1,'yyyymmdd') as "统计日期",'CSR' as "应用简称",'客户联络中心系统' as "应用名称",'业务价值特色指标' as "指标类型",'年手机银行客户满意度（百分比）' as "指标名称",'百分比' as "指标单位",'年' as "统计维度",'月手机银行客户满意度（百分比）' as "指标口径说明",</t>
    </r>
    <r>
      <rPr>
        <sz val="10"/>
        <color rgb="FF000000"/>
        <rFont val="宋体"/>
        <charset val="134"/>
        <scheme val="minor"/>
      </rPr>
      <t xml:space="preserve">  </t>
    </r>
    <r>
      <rPr>
        <sz val="10"/>
        <color rgb="FF000000"/>
        <rFont val="宋体"/>
        <charset val="134"/>
        <scheme val="minor"/>
      </rPr>
      <t>round(( c.jtl)</t>
    </r>
    <r>
      <rPr>
        <sz val="10"/>
        <color rgb="FF000000"/>
        <rFont val="宋体"/>
        <charset val="134"/>
        <scheme val="minor"/>
      </rPr>
      <t xml:space="preserve">  </t>
    </r>
    <r>
      <rPr>
        <sz val="10"/>
        <color rgb="FF000000"/>
        <rFont val="宋体"/>
        <charset val="134"/>
        <scheme val="minor"/>
      </rPr>
      <t>* 100,2) as</t>
    </r>
    <r>
      <rPr>
        <sz val="10"/>
        <color rgb="FF000000"/>
        <rFont val="宋体"/>
        <charset val="134"/>
        <scheme val="minor"/>
      </rPr>
      <t xml:space="preserve">  </t>
    </r>
    <r>
      <rPr>
        <sz val="10"/>
        <color rgb="FF000000"/>
        <rFont val="宋体"/>
        <charset val="134"/>
        <scheme val="minor"/>
      </rPr>
      <t>"指标统计值"</t>
    </r>
    <r>
      <rPr>
        <sz val="10"/>
        <color rgb="FF000000"/>
        <rFont val="宋体"/>
        <charset val="134"/>
        <scheme val="minor"/>
      </rPr>
      <t xml:space="preserve">  </t>
    </r>
    <r>
      <rPr>
        <sz val="10"/>
        <color rgb="FF000000"/>
        <rFont val="宋体"/>
        <charset val="134"/>
        <scheme val="minor"/>
      </rPr>
      <t xml:space="preserve">,'客户联络中心系统' as "指标采集系统" </t>
    </r>
    <r>
      <rPr>
        <sz val="10"/>
        <color rgb="FF000000"/>
        <rFont val="宋体"/>
        <charset val="134"/>
        <scheme val="minor"/>
      </rPr>
      <t xml:space="preserve">
</t>
    </r>
    <r>
      <rPr>
        <sz val="10"/>
        <color rgb="FF000000"/>
        <rFont val="宋体"/>
        <charset val="134"/>
        <scheme val="minor"/>
      </rPr>
      <t xml:space="preserve">  </t>
    </r>
    <r>
      <rPr>
        <sz val="10"/>
        <color rgb="FF000000"/>
        <rFont val="宋体"/>
        <charset val="134"/>
        <scheme val="minor"/>
      </rPr>
      <t>from (select</t>
    </r>
    <r>
      <rPr>
        <sz val="10"/>
        <color rgb="FF000000"/>
        <rFont val="宋体"/>
        <charset val="134"/>
        <scheme val="minor"/>
      </rPr>
      <t xml:space="preserve">  </t>
    </r>
    <r>
      <rPr>
        <sz val="10"/>
        <color rgb="FF000000"/>
        <rFont val="宋体"/>
        <charset val="134"/>
        <scheme val="minor"/>
      </rPr>
      <t>sum(satisfied_type)/count(*) as</t>
    </r>
    <r>
      <rPr>
        <sz val="10"/>
        <color rgb="FF000000"/>
        <rFont val="宋体"/>
        <charset val="134"/>
        <scheme val="minor"/>
      </rPr>
      <t xml:space="preserve">  </t>
    </r>
    <r>
      <rPr>
        <sz val="10"/>
        <color rgb="FF000000"/>
        <rFont val="宋体"/>
        <charset val="134"/>
        <scheme val="minor"/>
      </rPr>
      <t>jtl from (</t>
    </r>
    <r>
      <rPr>
        <sz val="10"/>
        <color rgb="FF000000"/>
        <rFont val="宋体"/>
        <charset val="134"/>
        <scheme val="minor"/>
      </rPr>
      <t xml:space="preserve">
</t>
    </r>
    <r>
      <rPr>
        <sz val="10"/>
        <color rgb="FF000000"/>
        <rFont val="宋体"/>
        <charset val="134"/>
        <scheme val="minor"/>
      </rPr>
      <t>select</t>
    </r>
    <r>
      <rPr>
        <sz val="10"/>
        <color rgb="FF000000"/>
        <rFont val="宋体"/>
        <charset val="134"/>
        <scheme val="minor"/>
      </rPr>
      <t xml:space="preserve">  </t>
    </r>
    <r>
      <rPr>
        <sz val="10"/>
        <color rgb="FF000000"/>
        <rFont val="宋体"/>
        <charset val="134"/>
        <scheme val="minor"/>
      </rPr>
      <t>case when satisfied_type = '1' then 1 when satisfied_type = '2' then 1 else 0 end as satisfied_type</t>
    </r>
    <r>
      <rPr>
        <sz val="10"/>
        <color rgb="FF000000"/>
        <rFont val="宋体"/>
        <charset val="134"/>
        <scheme val="minor"/>
      </rPr>
      <t xml:space="preserve">   </t>
    </r>
    <r>
      <rPr>
        <sz val="10"/>
        <color rgb="FF000000"/>
        <rFont val="宋体"/>
        <charset val="134"/>
        <scheme val="minor"/>
      </rPr>
      <t>from ochat_log_call_worksum</t>
    </r>
    <r>
      <rPr>
        <sz val="10"/>
        <color rgb="FF000000"/>
        <rFont val="宋体"/>
        <charset val="134"/>
        <scheme val="minor"/>
      </rPr>
      <t xml:space="preserve">  </t>
    </r>
    <r>
      <rPr>
        <sz val="10"/>
        <color rgb="FF000000"/>
        <rFont val="宋体"/>
        <charset val="134"/>
        <scheme val="minor"/>
      </rPr>
      <t>t where t.skill_group = 'HXCCC01' and satisfied_type is not null and to_char(t.call_date, 'yyyy') = to_char(sysdate-1, 'yyyy')</t>
    </r>
    <r>
      <rPr>
        <sz val="10"/>
        <color rgb="FF000000"/>
        <rFont val="宋体"/>
        <charset val="134"/>
        <scheme val="minor"/>
      </rPr>
      <t xml:space="preserve">
</t>
    </r>
    <r>
      <rPr>
        <sz val="10"/>
        <color rgb="FF000000"/>
        <rFont val="宋体"/>
        <charset val="134"/>
        <scheme val="minor"/>
      </rPr>
      <t>)</t>
    </r>
    <r>
      <rPr>
        <sz val="10"/>
        <color rgb="FF000000"/>
        <rFont val="宋体"/>
        <charset val="134"/>
        <scheme val="minor"/>
      </rPr>
      <t xml:space="preserve">
</t>
    </r>
    <r>
      <rPr>
        <sz val="10"/>
        <color rgb="FF000000"/>
        <rFont val="宋体"/>
        <charset val="134"/>
        <scheme val="minor"/>
      </rPr>
      <t>) c</t>
    </r>
  </si>
  <si>
    <t>2.5、服务保障（系统支撑情况）</t>
  </si>
  <si>
    <t>G001</t>
  </si>
  <si>
    <t>服务保障需求成本</t>
  </si>
  <si>
    <t>本年度完成服务保障需求成本产生的成本</t>
  </si>
  <si>
    <t>G002</t>
  </si>
  <si>
    <t>服务保障需求成本占比</t>
  </si>
  <si>
    <t>服务保障需求成本占本系统的总成本比例</t>
  </si>
  <si>
    <t>系统高峰期并发处理能力</t>
  </si>
  <si>
    <t>业务高峰时贷款申请并发量</t>
  </si>
  <si>
    <t>压力测试报告</t>
  </si>
  <si>
    <t>并发数</t>
  </si>
  <si>
    <t>手机银行日均TPS</t>
  </si>
  <si>
    <t>T021</t>
  </si>
  <si>
    <t>手机银行对外接口日均响应时间</t>
  </si>
  <si>
    <t>对外接口日均响应时间</t>
  </si>
  <si>
    <t>T022</t>
  </si>
  <si>
    <t>手机银行日均交易成功率</t>
  </si>
  <si>
    <t>日均交易成功率</t>
  </si>
  <si>
    <t>T023</t>
  </si>
  <si>
    <t>0624</t>
  </si>
  <si>
    <t>T024</t>
  </si>
  <si>
    <t>T025</t>
  </si>
  <si>
    <t>T026</t>
  </si>
  <si>
    <t>T028</t>
  </si>
  <si>
    <t>已提供数据，cama配置未知</t>
  </si>
  <si>
    <t>时点：25.13</t>
  </si>
  <si>
    <t>时点：1.65</t>
  </si>
  <si>
    <t>时点：3.49</t>
  </si>
  <si>
    <r>
      <rPr>
        <sz val="10"/>
        <color rgb="FF404040"/>
        <rFont val="宋体"/>
        <charset val="134"/>
      </rPr>
      <t>时点：</t>
    </r>
    <r>
      <rPr>
        <sz val="10"/>
        <color rgb="FF404040"/>
        <rFont val="Segoe UI"/>
        <charset val="134"/>
      </rPr>
      <t>9.54</t>
    </r>
  </si>
  <si>
    <r>
      <rPr>
        <sz val="10"/>
        <color rgb="FF404040"/>
        <rFont val="宋体"/>
        <charset val="134"/>
      </rPr>
      <t>时点：</t>
    </r>
    <r>
      <rPr>
        <sz val="10"/>
        <color rgb="FF404040"/>
        <rFont val="Segoe UI"/>
        <charset val="134"/>
      </rPr>
      <t>2.50</t>
    </r>
  </si>
  <si>
    <r>
      <rPr>
        <sz val="10"/>
        <color rgb="FF404040"/>
        <rFont val="宋体"/>
        <charset val="134"/>
      </rPr>
      <t>时点：</t>
    </r>
    <r>
      <rPr>
        <sz val="10"/>
        <color rgb="FF404040"/>
        <rFont val="Segoe UI"/>
        <charset val="134"/>
      </rPr>
      <t>1.03</t>
    </r>
  </si>
  <si>
    <r>
      <rPr>
        <sz val="10"/>
        <color rgb="FF404040"/>
        <rFont val="宋体"/>
        <charset val="134"/>
      </rPr>
      <t>时点：</t>
    </r>
    <r>
      <rPr>
        <sz val="10"/>
        <color rgb="FF404040"/>
        <rFont val="Segoe UI"/>
        <charset val="134"/>
      </rPr>
      <t>6.93</t>
    </r>
  </si>
  <si>
    <t>当月手机银行存款产品月销售金额</t>
  </si>
  <si>
    <t>已完成</t>
  </si>
  <si>
    <t>29225.7973</t>
  </si>
  <si>
    <t>30593.6761</t>
  </si>
  <si>
    <t>24847.9998</t>
  </si>
  <si>
    <t>30931.9438</t>
  </si>
  <si>
    <t>21757.2765</t>
  </si>
  <si>
    <t>19670.4451</t>
  </si>
  <si>
    <t>当月手机银行自营理财产品月销售金额</t>
  </si>
  <si>
    <t>当月手机银行代销理财产品月销售金额</t>
  </si>
  <si>
    <t>当月手机银行基金产品月销售金额</t>
  </si>
  <si>
    <t>当月手机银行保险产品月销售金额</t>
  </si>
  <si>
    <t>当月手机银行贷款产品月销售金额</t>
  </si>
  <si>
    <t>手机银行柜面替代率</t>
  </si>
  <si>
    <t>统计截止到当前时间手机银行柜面替代率</t>
  </si>
  <si>
    <t>手机银行当年总产品销售金额（包含自营理财、代销理财、存款、基金、保险、贷款）</t>
  </si>
  <si>
    <t>时点：7.93</t>
  </si>
  <si>
    <t>2019年开始每年手机银行的客户数</t>
  </si>
  <si>
    <t>2019：430972
2020：490937
2021：549375
2022：611223
2023:674720
2024:754514
2025:896764</t>
  </si>
  <si>
    <t>统计截止到当前时间的手机银行总客户数</t>
  </si>
  <si>
    <t>数据需更新</t>
  </si>
  <si>
    <t xml:space="preserve">时点：12092 </t>
  </si>
  <si>
    <t>时点：20.60</t>
  </si>
  <si>
    <t>时点：79.07</t>
  </si>
  <si>
    <t>时点：99.93</t>
  </si>
  <si>
    <t>时点：20</t>
  </si>
  <si>
    <t>时点值0.65</t>
  </si>
  <si>
    <t>时点：50.38</t>
  </si>
  <si>
    <t>8月：185.0</t>
  </si>
  <si>
    <t>口径更新，待提供</t>
  </si>
  <si>
    <t>统计截止到当前时间今年手机银行平均投产周期</t>
  </si>
  <si>
    <t>实时值：8.52</t>
  </si>
  <si>
    <t>统计截止到当前时间手机银行预算使用率（分子为已投产，预算标注是当年的，然后分母是每年设定的总额.25年是397万）</t>
  </si>
  <si>
    <t>每年手机银行需求投入总成本</t>
  </si>
  <si>
    <t>每年手机银行交易总量</t>
  </si>
  <si>
    <t>1、2019-2023：报送来源
画像大屏年交易量计算
2019：4.14+4.435+4.817+6.542=19.934*90=1794.06
2020：7.558+16.818+11.932+12.755=49.063*90=4415.67
2021：15.679+15.825+17.998+20.443=69.954*90=6295.86
2022：24.2+22.89603+21.73022+20.85072=89.67697*90=8070.9273
2023：19.65858+246.867+272.01+310.62=849.15558*90=76424.0022 
2、2024-2025天旦
结果值：
2019年：1794.06
2020年：4415.67
2021年：6295.86
2022年：8070.93
2023年：76424.00
2024年： 145962.27
2025年： 88877.49</t>
  </si>
  <si>
    <t>时点值21.19</t>
  </si>
  <si>
    <t>负责人</t>
  </si>
  <si>
    <t>计数</t>
  </si>
  <si>
    <t>李旭熹</t>
  </si>
  <si>
    <t>张会民</t>
  </si>
  <si>
    <t>VP系统
理财系统</t>
  </si>
  <si>
    <t>张会民、李应娣</t>
  </si>
  <si>
    <t>王毅</t>
  </si>
  <si>
    <t>熊文</t>
  </si>
  <si>
    <t>李应娣</t>
  </si>
  <si>
    <t>谢耀文</t>
  </si>
  <si>
    <t>黄炳伟</t>
  </si>
  <si>
    <t>朱伟明</t>
  </si>
  <si>
    <t>高培能、朱伟明</t>
  </si>
  <si>
    <t>揭育瑚</t>
  </si>
  <si>
    <t>叶泽旭</t>
  </si>
  <si>
    <t>高吉林</t>
  </si>
  <si>
    <t>高培能</t>
  </si>
  <si>
    <r>
      <rPr>
        <sz val="10"/>
        <color rgb="FFFFFFFF"/>
        <rFont val="宋体"/>
        <charset val="134"/>
      </rPr>
      <t>说明：本模板以“公司经营管理平台”为例进行说明和填写，每个系统业务功能不一样，设计的指标要能体现系统的特征，不要简单的复制模板指标，建议可以与业务进行沟通</t>
    </r>
    <r>
      <rPr>
        <sz val="10"/>
        <color rgb="FFFFFFFF"/>
        <rFont val="宋体"/>
        <charset val="134"/>
      </rPr>
      <t xml:space="preserve">
</t>
    </r>
    <r>
      <rPr>
        <sz val="10"/>
        <color rgb="FFFFFFFF"/>
        <rFont val="宋体"/>
        <charset val="134"/>
      </rPr>
      <t>1、对于出屏方式为“单独出屏”及“共享标签及指标出屏”的系统，指标需包括“一、整体效益及二、成本效益标签及其指标”两部份内容</t>
    </r>
    <r>
      <rPr>
        <sz val="10"/>
        <color rgb="FFFFFFFF"/>
        <rFont val="宋体"/>
        <charset val="134"/>
      </rPr>
      <t xml:space="preserve">
</t>
    </r>
    <r>
      <rPr>
        <sz val="10"/>
        <color rgb="FFFFFFFF"/>
        <rFont val="宋体"/>
        <charset val="134"/>
      </rPr>
      <t>2、对于出屏方式为“系统合并出屏”的，指标只需包含“一、整体效益”部分</t>
    </r>
    <r>
      <rPr>
        <sz val="10"/>
        <color rgb="FFFFFFFF"/>
        <rFont val="宋体"/>
        <charset val="134"/>
      </rPr>
      <t xml:space="preserve">
</t>
    </r>
    <r>
      <rPr>
        <sz val="10"/>
        <color rgb="FFFFFFFF"/>
        <rFont val="宋体"/>
        <charset val="134"/>
      </rPr>
      <t>3、成本效益标签需与最终出屏的保持一致，不能多也不能少，不然成本对不上</t>
    </r>
    <r>
      <rPr>
        <sz val="10"/>
        <color rgb="FFFFFFFF"/>
        <rFont val="宋体"/>
        <charset val="134"/>
      </rPr>
      <t xml:space="preserve">
</t>
    </r>
    <r>
      <rPr>
        <sz val="10"/>
        <color rgb="FFFFFFFF"/>
        <rFont val="宋体"/>
        <charset val="134"/>
      </rPr>
      <t>4、业务指标对应的指标类型只能是“整体效益”及系统指定的成本效益标签</t>
    </r>
    <r>
      <rPr>
        <sz val="10"/>
        <color rgb="FFFFFFFF"/>
        <rFont val="宋体"/>
        <charset val="134"/>
      </rPr>
      <t xml:space="preserve">
</t>
    </r>
    <r>
      <rPr>
        <sz val="10"/>
        <color rgb="FFFFFFFF"/>
        <rFont val="宋体"/>
        <charset val="134"/>
      </rPr>
      <t>5、投入产出屏及运营屏不要设计“生产问题”及"IT参数单"这些运维指标</t>
    </r>
    <r>
      <rPr>
        <sz val="10"/>
        <color rgb="FFFFFFFF"/>
        <rFont val="宋体"/>
        <charset val="134"/>
      </rPr>
      <t xml:space="preserve">
</t>
    </r>
    <r>
      <rPr>
        <sz val="10"/>
        <color rgb="FFFFFFFF"/>
        <rFont val="宋体"/>
        <charset val="134"/>
      </rPr>
      <t>6、指标附加维度是为多维度设计的，如常用的时间维度一个不够，还需其它维度，比如机构，则可以用此三个字段，如没有，则可以为空</t>
    </r>
    <r>
      <rPr>
        <sz val="10"/>
        <color rgb="FFFFFFFF"/>
        <rFont val="宋体"/>
        <charset val="134"/>
      </rPr>
      <t xml:space="preserve">
</t>
    </r>
    <r>
      <rPr>
        <sz val="10"/>
        <color rgb="FFFFFFFF"/>
        <rFont val="宋体"/>
        <charset val="134"/>
      </rPr>
      <t>7、单独出屏，一个系统一张表，合并出屏，一个主题下的所有系统所有指标合并一张指标体系表</t>
    </r>
  </si>
  <si>
    <t xml:space="preserve"> </t>
  </si>
  <si>
    <t>公司经营管理平台</t>
  </si>
  <si>
    <t>指标描述</t>
  </si>
  <si>
    <t>指标来源</t>
  </si>
  <si>
    <t>指标附加维度1</t>
  </si>
  <si>
    <t>指标附加维度2</t>
  </si>
  <si>
    <t>指标附加维度3</t>
  </si>
  <si>
    <t>备注说明</t>
  </si>
  <si>
    <t>一、整体效益</t>
  </si>
  <si>
    <t>时点值</t>
  </si>
  <si>
    <t>二、成本效益标签及其指标</t>
  </si>
  <si>
    <t>1、经营分析能力提升</t>
  </si>
  <si>
    <t>产品交易量</t>
  </si>
  <si>
    <t>经营分析能力提升</t>
  </si>
  <si>
    <t>项目管理工具系统</t>
  </si>
  <si>
    <r>
      <rPr>
        <sz val="10"/>
        <color rgb="FFFFFFFF"/>
        <rFont val="宋体"/>
        <charset val="134"/>
      </rPr>
      <t>1、对历史需求进行标签打标及导入初始化</t>
    </r>
    <r>
      <rPr>
        <sz val="10"/>
        <color rgb="FFFFFFFF"/>
        <rFont val="宋体"/>
        <charset val="134"/>
      </rPr>
      <t xml:space="preserve">
</t>
    </r>
    <r>
      <rPr>
        <sz val="10"/>
        <color rgb="FFFFFFFF"/>
        <rFont val="宋体"/>
        <charset val="134"/>
      </rPr>
      <t>2、后续需求填写工作量流程时关联“成本效益标签”</t>
    </r>
    <r>
      <rPr>
        <sz val="10"/>
        <color rgb="FFFFFFFF"/>
        <rFont val="宋体"/>
        <charset val="134"/>
      </rPr>
      <t xml:space="preserve">
</t>
    </r>
    <r>
      <rPr>
        <sz val="10"/>
        <color rgb="FFFFFFFF"/>
        <rFont val="宋体"/>
        <charset val="134"/>
      </rPr>
      <t>3、VP会自动计算，无需业务系统出脚本</t>
    </r>
  </si>
  <si>
    <t>经营平台指标总数</t>
  </si>
  <si>
    <t>系统接入经营管理相关的指标个数</t>
  </si>
  <si>
    <t>规模指标数</t>
  </si>
  <si>
    <t>经营管理的规模类指标数量</t>
  </si>
  <si>
    <t>绩效指标数</t>
  </si>
  <si>
    <t>经营管理的绩效考核类指标数量</t>
  </si>
  <si>
    <t>客户指标数</t>
  </si>
  <si>
    <t>经营管理的客户类指标数量</t>
  </si>
  <si>
    <t>产能指标数</t>
  </si>
  <si>
    <t>经营管理的产能类指标数量</t>
  </si>
  <si>
    <t>产品指标数</t>
  </si>
  <si>
    <t>经营管理的产品指标数量</t>
  </si>
  <si>
    <t>渠道指标数</t>
  </si>
  <si>
    <t>经营管理的渠道类指标数量</t>
  </si>
  <si>
    <t>经营管理使用次数</t>
  </si>
  <si>
    <t>以下各项汇总次数</t>
  </si>
  <si>
    <t>经营分析</t>
  </si>
  <si>
    <t>经营分析功能使用次数</t>
  </si>
  <si>
    <t>绩效KPI</t>
  </si>
  <si>
    <t>绩效KPI功能使用次数</t>
  </si>
  <si>
    <t>单一指标查询</t>
  </si>
  <si>
    <t>单一指标查询次数</t>
  </si>
  <si>
    <t>经营相关报表</t>
  </si>
  <si>
    <t>经营报表查看及下载次数</t>
  </si>
  <si>
    <t>资产规模分析</t>
  </si>
  <si>
    <t>资产规模分析板块使用次数</t>
  </si>
  <si>
    <t>营收分析</t>
  </si>
  <si>
    <t>营收分析板块使用次数</t>
  </si>
  <si>
    <t>产能分析</t>
  </si>
  <si>
    <t>产能分析板块使用次数</t>
  </si>
  <si>
    <t>存款规模分析</t>
  </si>
  <si>
    <t>存款规模分析板块使用次数</t>
  </si>
  <si>
    <t>产品分析</t>
  </si>
  <si>
    <t>产品分析板块使用次数</t>
  </si>
  <si>
    <t>当日经营报表</t>
  </si>
  <si>
    <t>当日经营分析</t>
  </si>
  <si>
    <t>当日绩效KPI</t>
  </si>
  <si>
    <t>当日单一指标查询</t>
  </si>
  <si>
    <t>当日资产规模</t>
  </si>
  <si>
    <t>当日存款规模</t>
  </si>
  <si>
    <t>当日营收分析</t>
  </si>
  <si>
    <t>当日产能分析</t>
  </si>
  <si>
    <t>当日产品分析</t>
  </si>
  <si>
    <t>2、营销管理能力提升</t>
  </si>
  <si>
    <t>费用成本</t>
  </si>
  <si>
    <t>营销管理能力提升</t>
  </si>
  <si>
    <t>本年存客活动数</t>
  </si>
  <si>
    <t>潜客营销活动数</t>
  </si>
  <si>
    <t>外部商机数量</t>
  </si>
  <si>
    <t>条</t>
  </si>
  <si>
    <t>非本数据库，查不到</t>
  </si>
  <si>
    <t>购买成功客户数</t>
  </si>
  <si>
    <t>商机推送条数</t>
  </si>
  <si>
    <t>外部数据生成的有效资讯条数</t>
  </si>
  <si>
    <t>事件处理率</t>
  </si>
  <si>
    <t>本年已处理的事件/累计事件生成数</t>
  </si>
  <si>
    <t>新工商注册商机推送条数</t>
  </si>
  <si>
    <t>当日事件处理率</t>
  </si>
  <si>
    <t>当日商机推送条数</t>
  </si>
  <si>
    <t>当日存客活动数</t>
  </si>
  <si>
    <t>当日潜客营销活动数</t>
  </si>
  <si>
    <t>3、客户洞察能力提升</t>
  </si>
  <si>
    <t>客户洞察能力提升</t>
  </si>
  <si>
    <t>行内企业客户数</t>
  </si>
  <si>
    <t>接入行内客户数量</t>
  </si>
  <si>
    <t>集团客户数</t>
  </si>
  <si>
    <t>价值客户数</t>
  </si>
  <si>
    <t>从外数挖掘的潜客数量</t>
  </si>
  <si>
    <t>从外部数据生成的潜客数量</t>
  </si>
  <si>
    <t>从行内资金交易识别的潜客数量</t>
  </si>
  <si>
    <t>系统通过资金关系、票据链、信用证链识别出的上下游潜在客户数</t>
  </si>
  <si>
    <t>行内客群数量</t>
  </si>
  <si>
    <t>累计客户标签数量</t>
  </si>
  <si>
    <t>客户列表查询次数</t>
  </si>
  <si>
    <t>客群查询次数</t>
  </si>
  <si>
    <t>集团客户查询次数</t>
  </si>
  <si>
    <t>当日客户列表查询次数</t>
  </si>
  <si>
    <t>当日客群查询次数</t>
  </si>
  <si>
    <t>当日集团客户查询次数</t>
  </si>
  <si>
    <t>4、持续运营及系统支撑能力提升</t>
  </si>
  <si>
    <t>持续运营及系统支撑能力提升</t>
  </si>
  <si>
    <t>条线用户数</t>
  </si>
  <si>
    <t>全行以及各分行开放使用平台权限的公司条线用户数量</t>
  </si>
  <si>
    <t>用户日登录人数</t>
  </si>
  <si>
    <t>今天登录平台的用户数，包括非公司条线用户数量</t>
  </si>
  <si>
    <t>全行用户月登录率</t>
  </si>
  <si>
    <t>广州分行</t>
  </si>
  <si>
    <t>广州分行用户月登录率</t>
  </si>
  <si>
    <t>汕头分行</t>
  </si>
  <si>
    <t>汕头分行用户月登录率</t>
  </si>
  <si>
    <t>佛山分行</t>
  </si>
  <si>
    <t>佛山分行用户月登录率</t>
  </si>
  <si>
    <t>深圳分行</t>
  </si>
  <si>
    <t>深圳分行用户月登录率</t>
  </si>
  <si>
    <t>东莞分行</t>
  </si>
  <si>
    <t>东莞分行用户月登录率</t>
  </si>
  <si>
    <t>中山分行</t>
  </si>
  <si>
    <t>中山分行用户月登录率</t>
  </si>
  <si>
    <t>江门分行</t>
  </si>
  <si>
    <t>江门分行用户月登录率</t>
  </si>
  <si>
    <t>珠海分行</t>
  </si>
  <si>
    <t>珠海分行用户月登录率</t>
  </si>
  <si>
    <t>惠州分行</t>
  </si>
  <si>
    <t>惠州分行用户月登录率</t>
  </si>
  <si>
    <t>肇庆分行</t>
  </si>
  <si>
    <t>肇庆分行用户月登录率</t>
  </si>
  <si>
    <t>湛江分行</t>
  </si>
  <si>
    <t>湛江分行用户月登录率</t>
  </si>
  <si>
    <t>系统日均并发数</t>
  </si>
  <si>
    <t>周并发数</t>
  </si>
  <si>
    <t>本年总分行反馈意见数</t>
  </si>
  <si>
    <t>本年总行采纳意见数</t>
  </si>
  <si>
    <t>全行用户日登录率</t>
  </si>
  <si>
    <t>当日总分行反馈意见数</t>
  </si>
  <si>
    <t>当日总行采纳意见数</t>
  </si>
  <si>
    <t>当日广州分行</t>
  </si>
  <si>
    <t>广州分行用户日登录率</t>
  </si>
  <si>
    <t>当日汕头分行</t>
  </si>
  <si>
    <t>汕头分行用户日登录率</t>
  </si>
  <si>
    <t>当日佛山分行</t>
  </si>
  <si>
    <t>佛山分行用户日登录率</t>
  </si>
  <si>
    <t>当日深圳分行</t>
  </si>
  <si>
    <t>深圳分行用户日登录率</t>
  </si>
  <si>
    <t>当日东莞分行</t>
  </si>
  <si>
    <t>东莞分行用户日登录率</t>
  </si>
  <si>
    <t>当日中山分行</t>
  </si>
  <si>
    <t>中山分行用户日登录率</t>
  </si>
  <si>
    <t>当日江门分行</t>
  </si>
  <si>
    <t>江门分行用户日登录率</t>
  </si>
  <si>
    <t>当日珠海分行</t>
  </si>
  <si>
    <t>珠海分行用户日登录率</t>
  </si>
  <si>
    <t>当日惠州分行</t>
  </si>
  <si>
    <t>惠州分行用户日登录率</t>
  </si>
  <si>
    <t>当日肇庆分行</t>
  </si>
  <si>
    <t>肇庆分行用户日登录率</t>
  </si>
  <si>
    <t>当日湛江分行</t>
  </si>
  <si>
    <t>湛江分行用户日登录率</t>
  </si>
  <si>
    <t>当前日期（20250625）</t>
  </si>
  <si>
    <t>一、整体成本和规模（存、贷款规模总体情况，账户体系情况）</t>
  </si>
  <si>
    <t>A001</t>
  </si>
  <si>
    <t>新一代新核心系统初始建设费用</t>
  </si>
  <si>
    <t>A002</t>
  </si>
  <si>
    <t>A003</t>
  </si>
  <si>
    <t>A004</t>
  </si>
  <si>
    <t>A005</t>
  </si>
  <si>
    <t>A006</t>
  </si>
  <si>
    <t>A007</t>
  </si>
  <si>
    <t>A008</t>
  </si>
  <si>
    <t>A009</t>
  </si>
  <si>
    <t>A010</t>
  </si>
  <si>
    <t>A011</t>
  </si>
  <si>
    <t>A012</t>
  </si>
  <si>
    <t>A013</t>
  </si>
  <si>
    <t>统年度科技预算执行率</t>
  </si>
  <si>
    <t>新核心系统本年度投入成本/年度预算*100%</t>
  </si>
  <si>
    <t>暂去除</t>
  </si>
  <si>
    <t>A014</t>
  </si>
  <si>
    <t>在售存款产品数量</t>
  </si>
  <si>
    <t>A015</t>
  </si>
  <si>
    <t>在售贷款产品数量</t>
  </si>
  <si>
    <t>A016</t>
  </si>
  <si>
    <t>贷款余款</t>
  </si>
  <si>
    <t>A017</t>
  </si>
  <si>
    <t>存款余额（分币种）</t>
  </si>
  <si>
    <t>存款余额</t>
  </si>
  <si>
    <r>
      <rPr>
        <sz val="11"/>
        <color rgb="FF000000"/>
        <rFont val="宋体"/>
        <charset val="134"/>
        <scheme val="minor"/>
      </rPr>
      <t>USD 2.11</t>
    </r>
    <r>
      <rPr>
        <sz val="11"/>
        <color rgb="FF000000"/>
        <rFont val="宋体"/>
        <charset val="134"/>
        <scheme val="minor"/>
      </rPr>
      <t xml:space="preserve">
</t>
    </r>
    <r>
      <rPr>
        <sz val="11"/>
        <color rgb="FF000000"/>
        <rFont val="宋体"/>
        <charset val="134"/>
        <scheme val="minor"/>
      </rPr>
      <t>GBP 0</t>
    </r>
    <r>
      <rPr>
        <sz val="11"/>
        <color rgb="FF000000"/>
        <rFont val="宋体"/>
        <charset val="134"/>
        <scheme val="minor"/>
      </rPr>
      <t xml:space="preserve">
</t>
    </r>
    <r>
      <rPr>
        <sz val="11"/>
        <color rgb="FF000000"/>
        <rFont val="宋体"/>
        <charset val="134"/>
        <scheme val="minor"/>
      </rPr>
      <t>CNY 3360.99</t>
    </r>
    <r>
      <rPr>
        <sz val="11"/>
        <color rgb="FF000000"/>
        <rFont val="宋体"/>
        <charset val="134"/>
        <scheme val="minor"/>
      </rPr>
      <t xml:space="preserve">
</t>
    </r>
    <r>
      <rPr>
        <sz val="11"/>
        <color rgb="FF000000"/>
        <rFont val="宋体"/>
        <charset val="134"/>
        <scheme val="minor"/>
      </rPr>
      <t>EUR 0</t>
    </r>
    <r>
      <rPr>
        <sz val="11"/>
        <color rgb="FF000000"/>
        <rFont val="宋体"/>
        <charset val="134"/>
        <scheme val="minor"/>
      </rPr>
      <t xml:space="preserve">
</t>
    </r>
    <r>
      <rPr>
        <sz val="11"/>
        <color rgb="FF000000"/>
        <rFont val="宋体"/>
        <charset val="134"/>
        <scheme val="minor"/>
      </rPr>
      <t>AUD 0</t>
    </r>
    <r>
      <rPr>
        <sz val="11"/>
        <color rgb="FF000000"/>
        <rFont val="宋体"/>
        <charset val="134"/>
        <scheme val="minor"/>
      </rPr>
      <t xml:space="preserve">
</t>
    </r>
    <r>
      <rPr>
        <sz val="11"/>
        <color rgb="FF000000"/>
        <rFont val="宋体"/>
        <charset val="134"/>
        <scheme val="minor"/>
      </rPr>
      <t>HKD 0.18</t>
    </r>
    <r>
      <rPr>
        <sz val="11"/>
        <color rgb="FF000000"/>
        <rFont val="宋体"/>
        <charset val="134"/>
        <scheme val="minor"/>
      </rPr>
      <t xml:space="preserve">
</t>
    </r>
    <r>
      <rPr>
        <sz val="11"/>
        <color rgb="FF000000"/>
        <rFont val="宋体"/>
        <charset val="134"/>
        <scheme val="minor"/>
      </rPr>
      <t>JPY 0.38</t>
    </r>
    <r>
      <rPr>
        <sz val="11"/>
        <color rgb="FF000000"/>
        <rFont val="宋体"/>
        <charset val="134"/>
        <scheme val="minor"/>
      </rPr>
      <t xml:space="preserve">
</t>
    </r>
    <r>
      <rPr>
        <sz val="11"/>
        <color rgb="FF000000"/>
        <rFont val="宋体"/>
        <charset val="134"/>
        <scheme val="minor"/>
      </rPr>
      <t>CAD 0</t>
    </r>
  </si>
  <si>
    <r>
      <rPr>
        <sz val="11"/>
        <color rgb="FF000000"/>
        <rFont val="宋体"/>
        <charset val="134"/>
        <scheme val="minor"/>
      </rPr>
      <t>USD 2.21</t>
    </r>
    <r>
      <rPr>
        <sz val="11"/>
        <color rgb="FF000000"/>
        <rFont val="宋体"/>
        <charset val="134"/>
        <scheme val="minor"/>
      </rPr>
      <t xml:space="preserve">
</t>
    </r>
    <r>
      <rPr>
        <sz val="11"/>
        <color rgb="FF000000"/>
        <rFont val="宋体"/>
        <charset val="134"/>
        <scheme val="minor"/>
      </rPr>
      <t>GBP 0</t>
    </r>
    <r>
      <rPr>
        <sz val="11"/>
        <color rgb="FF000000"/>
        <rFont val="宋体"/>
        <charset val="134"/>
        <scheme val="minor"/>
      </rPr>
      <t xml:space="preserve">
</t>
    </r>
    <r>
      <rPr>
        <sz val="11"/>
        <color rgb="FF000000"/>
        <rFont val="宋体"/>
        <charset val="134"/>
        <scheme val="minor"/>
      </rPr>
      <t>CNY 3288.96</t>
    </r>
    <r>
      <rPr>
        <sz val="11"/>
        <color rgb="FF000000"/>
        <rFont val="宋体"/>
        <charset val="134"/>
        <scheme val="minor"/>
      </rPr>
      <t xml:space="preserve">
</t>
    </r>
    <r>
      <rPr>
        <sz val="11"/>
        <color rgb="FF000000"/>
        <rFont val="宋体"/>
        <charset val="134"/>
        <scheme val="minor"/>
      </rPr>
      <t>EUR 0</t>
    </r>
    <r>
      <rPr>
        <sz val="11"/>
        <color rgb="FF000000"/>
        <rFont val="宋体"/>
        <charset val="134"/>
        <scheme val="minor"/>
      </rPr>
      <t xml:space="preserve">
</t>
    </r>
    <r>
      <rPr>
        <sz val="11"/>
        <color rgb="FF000000"/>
        <rFont val="宋体"/>
        <charset val="134"/>
        <scheme val="minor"/>
      </rPr>
      <t>AUD 0</t>
    </r>
    <r>
      <rPr>
        <sz val="11"/>
        <color rgb="FF000000"/>
        <rFont val="宋体"/>
        <charset val="134"/>
        <scheme val="minor"/>
      </rPr>
      <t xml:space="preserve">
</t>
    </r>
    <r>
      <rPr>
        <sz val="11"/>
        <color rgb="FF000000"/>
        <rFont val="宋体"/>
        <charset val="134"/>
        <scheme val="minor"/>
      </rPr>
      <t>HKD 0.07</t>
    </r>
    <r>
      <rPr>
        <sz val="11"/>
        <color rgb="FF000000"/>
        <rFont val="宋体"/>
        <charset val="134"/>
        <scheme val="minor"/>
      </rPr>
      <t xml:space="preserve">
</t>
    </r>
    <r>
      <rPr>
        <sz val="11"/>
        <color rgb="FF000000"/>
        <rFont val="宋体"/>
        <charset val="134"/>
        <scheme val="minor"/>
      </rPr>
      <t>CAD 0</t>
    </r>
    <r>
      <rPr>
        <sz val="11"/>
        <color rgb="FF000000"/>
        <rFont val="宋体"/>
        <charset val="134"/>
        <scheme val="minor"/>
      </rPr>
      <t xml:space="preserve">
</t>
    </r>
    <r>
      <rPr>
        <sz val="11"/>
        <color rgb="FF000000"/>
        <rFont val="宋体"/>
        <charset val="134"/>
        <scheme val="minor"/>
      </rPr>
      <t>JPY 0.48</t>
    </r>
  </si>
  <si>
    <r>
      <rPr>
        <sz val="11"/>
        <color rgb="FF000000"/>
        <rFont val="宋体"/>
        <charset val="134"/>
        <scheme val="minor"/>
      </rPr>
      <t>USD 2.4</t>
    </r>
    <r>
      <rPr>
        <sz val="11"/>
        <color rgb="FF000000"/>
        <rFont val="宋体"/>
        <charset val="134"/>
        <scheme val="minor"/>
      </rPr>
      <t xml:space="preserve">
</t>
    </r>
    <r>
      <rPr>
        <sz val="11"/>
        <color rgb="FF000000"/>
        <rFont val="宋体"/>
        <charset val="134"/>
        <scheme val="minor"/>
      </rPr>
      <t>GBP 0</t>
    </r>
    <r>
      <rPr>
        <sz val="11"/>
        <color rgb="FF000000"/>
        <rFont val="宋体"/>
        <charset val="134"/>
        <scheme val="minor"/>
      </rPr>
      <t xml:space="preserve">
</t>
    </r>
    <r>
      <rPr>
        <sz val="11"/>
        <color rgb="FF000000"/>
        <rFont val="宋体"/>
        <charset val="134"/>
        <scheme val="minor"/>
      </rPr>
      <t>CNY 3423.25</t>
    </r>
    <r>
      <rPr>
        <sz val="11"/>
        <color rgb="FF000000"/>
        <rFont val="宋体"/>
        <charset val="134"/>
        <scheme val="minor"/>
      </rPr>
      <t xml:space="preserve">
</t>
    </r>
    <r>
      <rPr>
        <sz val="11"/>
        <color rgb="FF000000"/>
        <rFont val="宋体"/>
        <charset val="134"/>
        <scheme val="minor"/>
      </rPr>
      <t>EUR 0</t>
    </r>
    <r>
      <rPr>
        <sz val="11"/>
        <color rgb="FF000000"/>
        <rFont val="宋体"/>
        <charset val="134"/>
        <scheme val="minor"/>
      </rPr>
      <t xml:space="preserve">
</t>
    </r>
    <r>
      <rPr>
        <sz val="11"/>
        <color rgb="FF000000"/>
        <rFont val="宋体"/>
        <charset val="134"/>
        <scheme val="minor"/>
      </rPr>
      <t>AUD 0</t>
    </r>
    <r>
      <rPr>
        <sz val="11"/>
        <color rgb="FF000000"/>
        <rFont val="宋体"/>
        <charset val="134"/>
        <scheme val="minor"/>
      </rPr>
      <t xml:space="preserve">
</t>
    </r>
    <r>
      <rPr>
        <sz val="11"/>
        <color rgb="FF000000"/>
        <rFont val="宋体"/>
        <charset val="134"/>
        <scheme val="minor"/>
      </rPr>
      <t>HKD 0.12</t>
    </r>
    <r>
      <rPr>
        <sz val="11"/>
        <color rgb="FF000000"/>
        <rFont val="宋体"/>
        <charset val="134"/>
        <scheme val="minor"/>
      </rPr>
      <t xml:space="preserve">
</t>
    </r>
    <r>
      <rPr>
        <sz val="11"/>
        <color rgb="FF000000"/>
        <rFont val="宋体"/>
        <charset val="134"/>
        <scheme val="minor"/>
      </rPr>
      <t>CAD 0</t>
    </r>
    <r>
      <rPr>
        <sz val="11"/>
        <color rgb="FF000000"/>
        <rFont val="宋体"/>
        <charset val="134"/>
        <scheme val="minor"/>
      </rPr>
      <t xml:space="preserve">
</t>
    </r>
    <r>
      <rPr>
        <sz val="11"/>
        <color rgb="FF000000"/>
        <rFont val="宋体"/>
        <charset val="134"/>
        <scheme val="minor"/>
      </rPr>
      <t>JPY 0.45</t>
    </r>
  </si>
  <si>
    <r>
      <rPr>
        <sz val="11"/>
        <color rgb="FF000000"/>
        <rFont val="宋体"/>
        <charset val="134"/>
        <scheme val="minor"/>
      </rPr>
      <t>USD 2.72</t>
    </r>
    <r>
      <rPr>
        <sz val="11"/>
        <color rgb="FF000000"/>
        <rFont val="宋体"/>
        <charset val="134"/>
        <scheme val="minor"/>
      </rPr>
      <t xml:space="preserve">
</t>
    </r>
    <r>
      <rPr>
        <sz val="11"/>
        <color rgb="FF000000"/>
        <rFont val="宋体"/>
        <charset val="134"/>
        <scheme val="minor"/>
      </rPr>
      <t>GBP 0</t>
    </r>
    <r>
      <rPr>
        <sz val="11"/>
        <color rgb="FF000000"/>
        <rFont val="宋体"/>
        <charset val="134"/>
        <scheme val="minor"/>
      </rPr>
      <t xml:space="preserve">
</t>
    </r>
    <r>
      <rPr>
        <sz val="11"/>
        <color rgb="FF000000"/>
        <rFont val="宋体"/>
        <charset val="134"/>
        <scheme val="minor"/>
      </rPr>
      <t>CNY 3311.33</t>
    </r>
    <r>
      <rPr>
        <sz val="11"/>
        <color rgb="FF000000"/>
        <rFont val="宋体"/>
        <charset val="134"/>
        <scheme val="minor"/>
      </rPr>
      <t xml:space="preserve">
</t>
    </r>
    <r>
      <rPr>
        <sz val="11"/>
        <color rgb="FF000000"/>
        <rFont val="宋体"/>
        <charset val="134"/>
        <scheme val="minor"/>
      </rPr>
      <t>EUR 0</t>
    </r>
    <r>
      <rPr>
        <sz val="11"/>
        <color rgb="FF000000"/>
        <rFont val="宋体"/>
        <charset val="134"/>
        <scheme val="minor"/>
      </rPr>
      <t xml:space="preserve">
</t>
    </r>
    <r>
      <rPr>
        <sz val="11"/>
        <color rgb="FF000000"/>
        <rFont val="宋体"/>
        <charset val="134"/>
        <scheme val="minor"/>
      </rPr>
      <t>AUD 0</t>
    </r>
    <r>
      <rPr>
        <sz val="11"/>
        <color rgb="FF000000"/>
        <rFont val="宋体"/>
        <charset val="134"/>
        <scheme val="minor"/>
      </rPr>
      <t xml:space="preserve">
</t>
    </r>
    <r>
      <rPr>
        <sz val="11"/>
        <color rgb="FF000000"/>
        <rFont val="宋体"/>
        <charset val="134"/>
        <scheme val="minor"/>
      </rPr>
      <t>HKD 0.11</t>
    </r>
    <r>
      <rPr>
        <sz val="11"/>
        <color rgb="FF000000"/>
        <rFont val="宋体"/>
        <charset val="134"/>
        <scheme val="minor"/>
      </rPr>
      <t xml:space="preserve">
</t>
    </r>
    <r>
      <rPr>
        <sz val="11"/>
        <color rgb="FF000000"/>
        <rFont val="宋体"/>
        <charset val="134"/>
        <scheme val="minor"/>
      </rPr>
      <t>CAD 0</t>
    </r>
    <r>
      <rPr>
        <sz val="11"/>
        <color rgb="FF000000"/>
        <rFont val="宋体"/>
        <charset val="134"/>
        <scheme val="minor"/>
      </rPr>
      <t xml:space="preserve">
</t>
    </r>
    <r>
      <rPr>
        <sz val="11"/>
        <color rgb="FF000000"/>
        <rFont val="宋体"/>
        <charset val="134"/>
        <scheme val="minor"/>
      </rPr>
      <t>JPY 0.49</t>
    </r>
  </si>
  <si>
    <r>
      <rPr>
        <sz val="11"/>
        <color rgb="FF000000"/>
        <rFont val="宋体"/>
        <charset val="134"/>
        <scheme val="minor"/>
      </rPr>
      <t>USD 2.65</t>
    </r>
    <r>
      <rPr>
        <sz val="11"/>
        <color rgb="FF000000"/>
        <rFont val="宋体"/>
        <charset val="134"/>
        <scheme val="minor"/>
      </rPr>
      <t xml:space="preserve">
</t>
    </r>
    <r>
      <rPr>
        <sz val="11"/>
        <color rgb="FF000000"/>
        <rFont val="宋体"/>
        <charset val="134"/>
        <scheme val="minor"/>
      </rPr>
      <t>GBP 0</t>
    </r>
    <r>
      <rPr>
        <sz val="11"/>
        <color rgb="FF000000"/>
        <rFont val="宋体"/>
        <charset val="134"/>
        <scheme val="minor"/>
      </rPr>
      <t xml:space="preserve">
</t>
    </r>
    <r>
      <rPr>
        <sz val="11"/>
        <color rgb="FF000000"/>
        <rFont val="宋体"/>
        <charset val="134"/>
        <scheme val="minor"/>
      </rPr>
      <t>CNY 3360.04</t>
    </r>
    <r>
      <rPr>
        <sz val="11"/>
        <color rgb="FF000000"/>
        <rFont val="宋体"/>
        <charset val="134"/>
        <scheme val="minor"/>
      </rPr>
      <t xml:space="preserve">
</t>
    </r>
    <r>
      <rPr>
        <sz val="11"/>
        <color rgb="FF000000"/>
        <rFont val="宋体"/>
        <charset val="134"/>
        <scheme val="minor"/>
      </rPr>
      <t>EUR 0</t>
    </r>
    <r>
      <rPr>
        <sz val="11"/>
        <color rgb="FF000000"/>
        <rFont val="宋体"/>
        <charset val="134"/>
        <scheme val="minor"/>
      </rPr>
      <t xml:space="preserve">
</t>
    </r>
    <r>
      <rPr>
        <sz val="11"/>
        <color rgb="FF000000"/>
        <rFont val="宋体"/>
        <charset val="134"/>
        <scheme val="minor"/>
      </rPr>
      <t>AUD 0</t>
    </r>
    <r>
      <rPr>
        <sz val="11"/>
        <color rgb="FF000000"/>
        <rFont val="宋体"/>
        <charset val="134"/>
        <scheme val="minor"/>
      </rPr>
      <t xml:space="preserve">
</t>
    </r>
    <r>
      <rPr>
        <sz val="11"/>
        <color rgb="FF000000"/>
        <rFont val="宋体"/>
        <charset val="134"/>
        <scheme val="minor"/>
      </rPr>
      <t>HKD 0.05</t>
    </r>
    <r>
      <rPr>
        <sz val="11"/>
        <color rgb="FF000000"/>
        <rFont val="宋体"/>
        <charset val="134"/>
        <scheme val="minor"/>
      </rPr>
      <t xml:space="preserve">
</t>
    </r>
    <r>
      <rPr>
        <sz val="11"/>
        <color rgb="FF000000"/>
        <rFont val="宋体"/>
        <charset val="134"/>
        <scheme val="minor"/>
      </rPr>
      <t>JPY 0.51</t>
    </r>
    <r>
      <rPr>
        <sz val="11"/>
        <color rgb="FF000000"/>
        <rFont val="宋体"/>
        <charset val="134"/>
        <scheme val="minor"/>
      </rPr>
      <t xml:space="preserve">
</t>
    </r>
    <r>
      <rPr>
        <sz val="11"/>
        <color rgb="FF000000"/>
        <rFont val="宋体"/>
        <charset val="134"/>
        <scheme val="minor"/>
      </rPr>
      <t>CAD 0</t>
    </r>
  </si>
  <si>
    <r>
      <rPr>
        <sz val="11"/>
        <color rgb="FF000000"/>
        <rFont val="宋体"/>
        <charset val="134"/>
        <scheme val="minor"/>
      </rPr>
      <t>USD 2.82</t>
    </r>
    <r>
      <rPr>
        <sz val="11"/>
        <color rgb="FF000000"/>
        <rFont val="宋体"/>
        <charset val="134"/>
        <scheme val="minor"/>
      </rPr>
      <t xml:space="preserve">
</t>
    </r>
    <r>
      <rPr>
        <sz val="11"/>
        <color rgb="FF000000"/>
        <rFont val="宋体"/>
        <charset val="134"/>
        <scheme val="minor"/>
      </rPr>
      <t>GBP 0</t>
    </r>
    <r>
      <rPr>
        <sz val="11"/>
        <color rgb="FF000000"/>
        <rFont val="宋体"/>
        <charset val="134"/>
        <scheme val="minor"/>
      </rPr>
      <t xml:space="preserve">
</t>
    </r>
    <r>
      <rPr>
        <sz val="11"/>
        <color rgb="FF000000"/>
        <rFont val="宋体"/>
        <charset val="134"/>
        <scheme val="minor"/>
      </rPr>
      <t>CNY 3385.83</t>
    </r>
    <r>
      <rPr>
        <sz val="11"/>
        <color rgb="FF000000"/>
        <rFont val="宋体"/>
        <charset val="134"/>
        <scheme val="minor"/>
      </rPr>
      <t xml:space="preserve">
</t>
    </r>
    <r>
      <rPr>
        <sz val="11"/>
        <color rgb="FF000000"/>
        <rFont val="宋体"/>
        <charset val="134"/>
        <scheme val="minor"/>
      </rPr>
      <t>EUR 0</t>
    </r>
    <r>
      <rPr>
        <sz val="11"/>
        <color rgb="FF000000"/>
        <rFont val="宋体"/>
        <charset val="134"/>
        <scheme val="minor"/>
      </rPr>
      <t xml:space="preserve">
</t>
    </r>
    <r>
      <rPr>
        <sz val="11"/>
        <color rgb="FF000000"/>
        <rFont val="宋体"/>
        <charset val="134"/>
        <scheme val="minor"/>
      </rPr>
      <t>AUD 0</t>
    </r>
    <r>
      <rPr>
        <sz val="11"/>
        <color rgb="FF000000"/>
        <rFont val="宋体"/>
        <charset val="134"/>
        <scheme val="minor"/>
      </rPr>
      <t xml:space="preserve">
</t>
    </r>
    <r>
      <rPr>
        <sz val="11"/>
        <color rgb="FF000000"/>
        <rFont val="宋体"/>
        <charset val="134"/>
        <scheme val="minor"/>
      </rPr>
      <t>HKD 0.05</t>
    </r>
    <r>
      <rPr>
        <sz val="11"/>
        <color rgb="FF000000"/>
        <rFont val="宋体"/>
        <charset val="134"/>
        <scheme val="minor"/>
      </rPr>
      <t xml:space="preserve">
</t>
    </r>
    <r>
      <rPr>
        <sz val="11"/>
        <color rgb="FF000000"/>
        <rFont val="宋体"/>
        <charset val="134"/>
        <scheme val="minor"/>
      </rPr>
      <t>CAD 0</t>
    </r>
    <r>
      <rPr>
        <sz val="11"/>
        <color rgb="FF000000"/>
        <rFont val="宋体"/>
        <charset val="134"/>
        <scheme val="minor"/>
      </rPr>
      <t xml:space="preserve">
</t>
    </r>
    <r>
      <rPr>
        <sz val="11"/>
        <color rgb="FF000000"/>
        <rFont val="宋体"/>
        <charset val="134"/>
        <scheme val="minor"/>
      </rPr>
      <t>JPY 0.55</t>
    </r>
  </si>
  <si>
    <r>
      <rPr>
        <sz val="11"/>
        <color rgb="FF000000"/>
        <rFont val="宋体"/>
        <charset val="134"/>
        <scheme val="minor"/>
      </rPr>
      <t>USD 2.73</t>
    </r>
    <r>
      <rPr>
        <sz val="11"/>
        <color rgb="FF000000"/>
        <rFont val="宋体"/>
        <charset val="134"/>
        <scheme val="minor"/>
      </rPr>
      <t xml:space="preserve">
</t>
    </r>
    <r>
      <rPr>
        <sz val="11"/>
        <color rgb="FF000000"/>
        <rFont val="宋体"/>
        <charset val="134"/>
        <scheme val="minor"/>
      </rPr>
      <t>GBP 0</t>
    </r>
    <r>
      <rPr>
        <sz val="11"/>
        <color rgb="FF000000"/>
        <rFont val="宋体"/>
        <charset val="134"/>
        <scheme val="minor"/>
      </rPr>
      <t xml:space="preserve">
</t>
    </r>
    <r>
      <rPr>
        <sz val="11"/>
        <color rgb="FF000000"/>
        <rFont val="宋体"/>
        <charset val="134"/>
        <scheme val="minor"/>
      </rPr>
      <t>CNY 3392.24</t>
    </r>
    <r>
      <rPr>
        <sz val="11"/>
        <color rgb="FF000000"/>
        <rFont val="宋体"/>
        <charset val="134"/>
        <scheme val="minor"/>
      </rPr>
      <t xml:space="preserve">
</t>
    </r>
    <r>
      <rPr>
        <sz val="11"/>
        <color rgb="FF000000"/>
        <rFont val="宋体"/>
        <charset val="134"/>
        <scheme val="minor"/>
      </rPr>
      <t>EUR 0</t>
    </r>
    <r>
      <rPr>
        <sz val="11"/>
        <color rgb="FF000000"/>
        <rFont val="宋体"/>
        <charset val="134"/>
        <scheme val="minor"/>
      </rPr>
      <t xml:space="preserve">
</t>
    </r>
    <r>
      <rPr>
        <sz val="11"/>
        <color rgb="FF000000"/>
        <rFont val="宋体"/>
        <charset val="134"/>
        <scheme val="minor"/>
      </rPr>
      <t>AUD 0</t>
    </r>
    <r>
      <rPr>
        <sz val="11"/>
        <color rgb="FF000000"/>
        <rFont val="宋体"/>
        <charset val="134"/>
        <scheme val="minor"/>
      </rPr>
      <t xml:space="preserve">
</t>
    </r>
    <r>
      <rPr>
        <sz val="11"/>
        <color rgb="FF000000"/>
        <rFont val="宋体"/>
        <charset val="134"/>
        <scheme val="minor"/>
      </rPr>
      <t>HKD 0.06</t>
    </r>
    <r>
      <rPr>
        <sz val="11"/>
        <color rgb="FF000000"/>
        <rFont val="宋体"/>
        <charset val="134"/>
        <scheme val="minor"/>
      </rPr>
      <t xml:space="preserve">
</t>
    </r>
    <r>
      <rPr>
        <sz val="11"/>
        <color rgb="FF000000"/>
        <rFont val="宋体"/>
        <charset val="134"/>
        <scheme val="minor"/>
      </rPr>
      <t>JPY 0.56</t>
    </r>
    <r>
      <rPr>
        <sz val="11"/>
        <color rgb="FF000000"/>
        <rFont val="宋体"/>
        <charset val="134"/>
        <scheme val="minor"/>
      </rPr>
      <t xml:space="preserve">
</t>
    </r>
    <r>
      <rPr>
        <sz val="11"/>
        <color rgb="FF000000"/>
        <rFont val="宋体"/>
        <charset val="134"/>
        <scheme val="minor"/>
      </rPr>
      <t>CAD 0</t>
    </r>
  </si>
  <si>
    <t>存款余额-美元</t>
  </si>
  <si>
    <t>亿美元</t>
  </si>
  <si>
    <t>存款余额-英镑</t>
  </si>
  <si>
    <t>亿英镑</t>
  </si>
  <si>
    <t>存款余额-人民币</t>
  </si>
  <si>
    <t>存款余额-欧元</t>
  </si>
  <si>
    <t>亿欧元</t>
  </si>
  <si>
    <t>存款余额-澳大利亚元</t>
  </si>
  <si>
    <t>亿澳大利亚元</t>
  </si>
  <si>
    <t>存款余额-港币</t>
  </si>
  <si>
    <t>亿港币</t>
  </si>
  <si>
    <t>存款余额-日元</t>
  </si>
  <si>
    <t>亿日元</t>
  </si>
  <si>
    <t>存款余额-加拿大元</t>
  </si>
  <si>
    <t>亿加拿大元</t>
  </si>
  <si>
    <t>A018</t>
  </si>
  <si>
    <t>有效存款账户数</t>
  </si>
  <si>
    <t>A019</t>
  </si>
  <si>
    <t>有效贷款账户数</t>
  </si>
  <si>
    <t>2.1、存贷业务承载与驱动</t>
  </si>
  <si>
    <r>
      <rPr>
        <b/>
        <sz val="10"/>
        <color rgb="FF000000"/>
        <rFont val="宋体"/>
        <charset val="134"/>
        <scheme val="minor"/>
      </rPr>
      <t xml:space="preserve">  </t>
    </r>
    <r>
      <rPr>
        <b/>
        <sz val="10"/>
        <color rgb="FF000000"/>
        <rFont val="宋体"/>
        <charset val="134"/>
        <scheme val="minor"/>
      </rPr>
      <t>2.1.1存、贷、中间业务产品优化情况</t>
    </r>
  </si>
  <si>
    <t>存款产品优化</t>
  </si>
  <si>
    <t>B001</t>
  </si>
  <si>
    <t>存款产品优化需求成本</t>
  </si>
  <si>
    <t>本年度新核心系统存款产品优化需求改造成本</t>
  </si>
  <si>
    <t>B002</t>
  </si>
  <si>
    <t>存款产品优化需求成本占比</t>
  </si>
  <si>
    <t>本年度新核心系统存款产品优化需求改造成本占总成本比例</t>
  </si>
  <si>
    <t>存款产品优化需求成本/新核心系统本年度投入成本*100%</t>
  </si>
  <si>
    <t>B003</t>
  </si>
  <si>
    <t>在售的零售存款产品数量</t>
  </si>
  <si>
    <t>B004</t>
  </si>
  <si>
    <t>零售存款总规模（分币种）</t>
  </si>
  <si>
    <t>存款总规模</t>
  </si>
  <si>
    <t>核心系统</t>
  </si>
  <si>
    <r>
      <rPr>
        <sz val="11"/>
        <color rgb="FF000000"/>
        <rFont val="宋体"/>
        <charset val="134"/>
        <scheme val="minor"/>
      </rPr>
      <t>USD 0.52</t>
    </r>
    <r>
      <rPr>
        <sz val="11"/>
        <color rgb="FF000000"/>
        <rFont val="宋体"/>
        <charset val="134"/>
        <scheme val="minor"/>
      </rPr>
      <t xml:space="preserve">
</t>
    </r>
    <r>
      <rPr>
        <sz val="11"/>
        <color rgb="FF000000"/>
        <rFont val="宋体"/>
        <charset val="134"/>
        <scheme val="minor"/>
      </rPr>
      <t>GBP 0</t>
    </r>
    <r>
      <rPr>
        <sz val="11"/>
        <color rgb="FF000000"/>
        <rFont val="宋体"/>
        <charset val="134"/>
        <scheme val="minor"/>
      </rPr>
      <t xml:space="preserve">
</t>
    </r>
    <r>
      <rPr>
        <sz val="11"/>
        <color rgb="FF000000"/>
        <rFont val="宋体"/>
        <charset val="134"/>
        <scheme val="minor"/>
      </rPr>
      <t>CNY 558.92</t>
    </r>
    <r>
      <rPr>
        <sz val="11"/>
        <color rgb="FF000000"/>
        <rFont val="宋体"/>
        <charset val="134"/>
        <scheme val="minor"/>
      </rPr>
      <t xml:space="preserve">
</t>
    </r>
    <r>
      <rPr>
        <sz val="11"/>
        <color rgb="FF000000"/>
        <rFont val="宋体"/>
        <charset val="134"/>
        <scheme val="minor"/>
      </rPr>
      <t>EUR 0</t>
    </r>
    <r>
      <rPr>
        <sz val="11"/>
        <color rgb="FF000000"/>
        <rFont val="宋体"/>
        <charset val="134"/>
        <scheme val="minor"/>
      </rPr>
      <t xml:space="preserve">
</t>
    </r>
    <r>
      <rPr>
        <sz val="11"/>
        <color rgb="FF000000"/>
        <rFont val="宋体"/>
        <charset val="134"/>
        <scheme val="minor"/>
      </rPr>
      <t>AUD 0</t>
    </r>
    <r>
      <rPr>
        <sz val="11"/>
        <color rgb="FF000000"/>
        <rFont val="宋体"/>
        <charset val="134"/>
        <scheme val="minor"/>
      </rPr>
      <t xml:space="preserve">
</t>
    </r>
    <r>
      <rPr>
        <sz val="11"/>
        <color rgb="FF000000"/>
        <rFont val="宋体"/>
        <charset val="134"/>
        <scheme val="minor"/>
      </rPr>
      <t>HKD 0.04</t>
    </r>
    <r>
      <rPr>
        <sz val="11"/>
        <color rgb="FF000000"/>
        <rFont val="宋体"/>
        <charset val="134"/>
        <scheme val="minor"/>
      </rPr>
      <t xml:space="preserve">
</t>
    </r>
    <r>
      <rPr>
        <sz val="11"/>
        <color rgb="FF000000"/>
        <rFont val="宋体"/>
        <charset val="134"/>
        <scheme val="minor"/>
      </rPr>
      <t>JPY 0.38</t>
    </r>
    <r>
      <rPr>
        <sz val="11"/>
        <color rgb="FF000000"/>
        <rFont val="宋体"/>
        <charset val="134"/>
        <scheme val="minor"/>
      </rPr>
      <t xml:space="preserve">
</t>
    </r>
    <r>
      <rPr>
        <sz val="11"/>
        <color rgb="FF000000"/>
        <rFont val="宋体"/>
        <charset val="134"/>
        <scheme val="minor"/>
      </rPr>
      <t>CAD 0</t>
    </r>
  </si>
  <si>
    <r>
      <rPr>
        <sz val="11"/>
        <color rgb="FF000000"/>
        <rFont val="宋体"/>
        <charset val="134"/>
        <scheme val="minor"/>
      </rPr>
      <t>USD 0.7</t>
    </r>
    <r>
      <rPr>
        <sz val="11"/>
        <color rgb="FF000000"/>
        <rFont val="宋体"/>
        <charset val="134"/>
        <scheme val="minor"/>
      </rPr>
      <t xml:space="preserve">
</t>
    </r>
    <r>
      <rPr>
        <sz val="11"/>
        <color rgb="FF000000"/>
        <rFont val="宋体"/>
        <charset val="134"/>
        <scheme val="minor"/>
      </rPr>
      <t>GBP 0</t>
    </r>
    <r>
      <rPr>
        <sz val="11"/>
        <color rgb="FF000000"/>
        <rFont val="宋体"/>
        <charset val="134"/>
        <scheme val="minor"/>
      </rPr>
      <t xml:space="preserve">
</t>
    </r>
    <r>
      <rPr>
        <sz val="11"/>
        <color rgb="FF000000"/>
        <rFont val="宋体"/>
        <charset val="134"/>
        <scheme val="minor"/>
      </rPr>
      <t>CNY 564.02</t>
    </r>
    <r>
      <rPr>
        <sz val="11"/>
        <color rgb="FF000000"/>
        <rFont val="宋体"/>
        <charset val="134"/>
        <scheme val="minor"/>
      </rPr>
      <t xml:space="preserve">
</t>
    </r>
    <r>
      <rPr>
        <sz val="11"/>
        <color rgb="FF000000"/>
        <rFont val="宋体"/>
        <charset val="134"/>
        <scheme val="minor"/>
      </rPr>
      <t>EUR 0</t>
    </r>
    <r>
      <rPr>
        <sz val="11"/>
        <color rgb="FF000000"/>
        <rFont val="宋体"/>
        <charset val="134"/>
        <scheme val="minor"/>
      </rPr>
      <t xml:space="preserve">
</t>
    </r>
    <r>
      <rPr>
        <sz val="11"/>
        <color rgb="FF000000"/>
        <rFont val="宋体"/>
        <charset val="134"/>
        <scheme val="minor"/>
      </rPr>
      <t>AUD 0</t>
    </r>
    <r>
      <rPr>
        <sz val="11"/>
        <color rgb="FF000000"/>
        <rFont val="宋体"/>
        <charset val="134"/>
        <scheme val="minor"/>
      </rPr>
      <t xml:space="preserve">
</t>
    </r>
    <r>
      <rPr>
        <sz val="11"/>
        <color rgb="FF000000"/>
        <rFont val="宋体"/>
        <charset val="134"/>
        <scheme val="minor"/>
      </rPr>
      <t>HKD 0.03</t>
    </r>
    <r>
      <rPr>
        <sz val="11"/>
        <color rgb="FF000000"/>
        <rFont val="宋体"/>
        <charset val="134"/>
        <scheme val="minor"/>
      </rPr>
      <t xml:space="preserve">
</t>
    </r>
    <r>
      <rPr>
        <sz val="11"/>
        <color rgb="FF000000"/>
        <rFont val="宋体"/>
        <charset val="134"/>
        <scheme val="minor"/>
      </rPr>
      <t>CAD 0</t>
    </r>
    <r>
      <rPr>
        <sz val="11"/>
        <color rgb="FF000000"/>
        <rFont val="宋体"/>
        <charset val="134"/>
        <scheme val="minor"/>
      </rPr>
      <t xml:space="preserve">
</t>
    </r>
    <r>
      <rPr>
        <sz val="11"/>
        <color rgb="FF000000"/>
        <rFont val="宋体"/>
        <charset val="134"/>
        <scheme val="minor"/>
      </rPr>
      <t>JPY 0.48</t>
    </r>
  </si>
  <si>
    <r>
      <rPr>
        <sz val="11"/>
        <color rgb="FF000000"/>
        <rFont val="宋体"/>
        <charset val="134"/>
        <scheme val="minor"/>
      </rPr>
      <t>USD 0.87</t>
    </r>
    <r>
      <rPr>
        <sz val="11"/>
        <color rgb="FF000000"/>
        <rFont val="宋体"/>
        <charset val="134"/>
        <scheme val="minor"/>
      </rPr>
      <t xml:space="preserve">
</t>
    </r>
    <r>
      <rPr>
        <sz val="11"/>
        <color rgb="FF000000"/>
        <rFont val="宋体"/>
        <charset val="134"/>
        <scheme val="minor"/>
      </rPr>
      <t>GBP 0</t>
    </r>
    <r>
      <rPr>
        <sz val="11"/>
        <color rgb="FF000000"/>
        <rFont val="宋体"/>
        <charset val="134"/>
        <scheme val="minor"/>
      </rPr>
      <t xml:space="preserve">
</t>
    </r>
    <r>
      <rPr>
        <sz val="11"/>
        <color rgb="FF000000"/>
        <rFont val="宋体"/>
        <charset val="134"/>
        <scheme val="minor"/>
      </rPr>
      <t>CNY 569.02</t>
    </r>
    <r>
      <rPr>
        <sz val="11"/>
        <color rgb="FF000000"/>
        <rFont val="宋体"/>
        <charset val="134"/>
        <scheme val="minor"/>
      </rPr>
      <t xml:space="preserve">
</t>
    </r>
    <r>
      <rPr>
        <sz val="11"/>
        <color rgb="FF000000"/>
        <rFont val="宋体"/>
        <charset val="134"/>
        <scheme val="minor"/>
      </rPr>
      <t>EUR 0</t>
    </r>
    <r>
      <rPr>
        <sz val="11"/>
        <color rgb="FF000000"/>
        <rFont val="宋体"/>
        <charset val="134"/>
        <scheme val="minor"/>
      </rPr>
      <t xml:space="preserve">
</t>
    </r>
    <r>
      <rPr>
        <sz val="11"/>
        <color rgb="FF000000"/>
        <rFont val="宋体"/>
        <charset val="134"/>
        <scheme val="minor"/>
      </rPr>
      <t>AUD 0</t>
    </r>
    <r>
      <rPr>
        <sz val="11"/>
        <color rgb="FF000000"/>
        <rFont val="宋体"/>
        <charset val="134"/>
        <scheme val="minor"/>
      </rPr>
      <t xml:space="preserve">
</t>
    </r>
    <r>
      <rPr>
        <sz val="11"/>
        <color rgb="FF000000"/>
        <rFont val="宋体"/>
        <charset val="134"/>
        <scheme val="minor"/>
      </rPr>
      <t>HKD 0.03</t>
    </r>
    <r>
      <rPr>
        <sz val="11"/>
        <color rgb="FF000000"/>
        <rFont val="宋体"/>
        <charset val="134"/>
        <scheme val="minor"/>
      </rPr>
      <t xml:space="preserve">
</t>
    </r>
    <r>
      <rPr>
        <sz val="11"/>
        <color rgb="FF000000"/>
        <rFont val="宋体"/>
        <charset val="134"/>
        <scheme val="minor"/>
      </rPr>
      <t>CAD 0</t>
    </r>
    <r>
      <rPr>
        <sz val="11"/>
        <color rgb="FF000000"/>
        <rFont val="宋体"/>
        <charset val="134"/>
        <scheme val="minor"/>
      </rPr>
      <t xml:space="preserve">
</t>
    </r>
    <r>
      <rPr>
        <sz val="11"/>
        <color rgb="FF000000"/>
        <rFont val="宋体"/>
        <charset val="134"/>
        <scheme val="minor"/>
      </rPr>
      <t>JPY 0.45</t>
    </r>
  </si>
  <si>
    <r>
      <rPr>
        <sz val="11"/>
        <color rgb="FF000000"/>
        <rFont val="宋体"/>
        <charset val="134"/>
        <scheme val="minor"/>
      </rPr>
      <t>USD 1.05</t>
    </r>
    <r>
      <rPr>
        <sz val="11"/>
        <color rgb="FF000000"/>
        <rFont val="宋体"/>
        <charset val="134"/>
        <scheme val="minor"/>
      </rPr>
      <t xml:space="preserve">
</t>
    </r>
    <r>
      <rPr>
        <sz val="11"/>
        <color rgb="FF000000"/>
        <rFont val="宋体"/>
        <charset val="134"/>
        <scheme val="minor"/>
      </rPr>
      <t>GBP 0</t>
    </r>
    <r>
      <rPr>
        <sz val="11"/>
        <color rgb="FF000000"/>
        <rFont val="宋体"/>
        <charset val="134"/>
        <scheme val="minor"/>
      </rPr>
      <t xml:space="preserve">
</t>
    </r>
    <r>
      <rPr>
        <sz val="11"/>
        <color rgb="FF000000"/>
        <rFont val="宋体"/>
        <charset val="134"/>
        <scheme val="minor"/>
      </rPr>
      <t>CNY 592.53</t>
    </r>
    <r>
      <rPr>
        <sz val="11"/>
        <color rgb="FF000000"/>
        <rFont val="宋体"/>
        <charset val="134"/>
        <scheme val="minor"/>
      </rPr>
      <t xml:space="preserve">
</t>
    </r>
    <r>
      <rPr>
        <sz val="11"/>
        <color rgb="FF000000"/>
        <rFont val="宋体"/>
        <charset val="134"/>
        <scheme val="minor"/>
      </rPr>
      <t>EUR 0</t>
    </r>
    <r>
      <rPr>
        <sz val="11"/>
        <color rgb="FF000000"/>
        <rFont val="宋体"/>
        <charset val="134"/>
        <scheme val="minor"/>
      </rPr>
      <t xml:space="preserve">
</t>
    </r>
    <r>
      <rPr>
        <sz val="11"/>
        <color rgb="FF000000"/>
        <rFont val="宋体"/>
        <charset val="134"/>
        <scheme val="minor"/>
      </rPr>
      <t>AUD 0</t>
    </r>
    <r>
      <rPr>
        <sz val="11"/>
        <color rgb="FF000000"/>
        <rFont val="宋体"/>
        <charset val="134"/>
        <scheme val="minor"/>
      </rPr>
      <t xml:space="preserve">
</t>
    </r>
    <r>
      <rPr>
        <sz val="11"/>
        <color rgb="FF000000"/>
        <rFont val="宋体"/>
        <charset val="134"/>
        <scheme val="minor"/>
      </rPr>
      <t>HKD 0.04</t>
    </r>
    <r>
      <rPr>
        <sz val="11"/>
        <color rgb="FF000000"/>
        <rFont val="宋体"/>
        <charset val="134"/>
        <scheme val="minor"/>
      </rPr>
      <t xml:space="preserve">
</t>
    </r>
    <r>
      <rPr>
        <sz val="11"/>
        <color rgb="FF000000"/>
        <rFont val="宋体"/>
        <charset val="134"/>
        <scheme val="minor"/>
      </rPr>
      <t>JPY 0.49</t>
    </r>
    <r>
      <rPr>
        <sz val="11"/>
        <color rgb="FF000000"/>
        <rFont val="宋体"/>
        <charset val="134"/>
        <scheme val="minor"/>
      </rPr>
      <t xml:space="preserve">
</t>
    </r>
    <r>
      <rPr>
        <sz val="11"/>
        <color rgb="FF000000"/>
        <rFont val="宋体"/>
        <charset val="134"/>
        <scheme val="minor"/>
      </rPr>
      <t>CAD 0</t>
    </r>
  </si>
  <si>
    <r>
      <rPr>
        <sz val="11"/>
        <color rgb="FF000000"/>
        <rFont val="宋体"/>
        <charset val="134"/>
        <scheme val="minor"/>
      </rPr>
      <t>USD 1.15</t>
    </r>
    <r>
      <rPr>
        <sz val="11"/>
        <color rgb="FF000000"/>
        <rFont val="宋体"/>
        <charset val="134"/>
        <scheme val="minor"/>
      </rPr>
      <t xml:space="preserve">
</t>
    </r>
    <r>
      <rPr>
        <sz val="11"/>
        <color rgb="FF000000"/>
        <rFont val="宋体"/>
        <charset val="134"/>
        <scheme val="minor"/>
      </rPr>
      <t>GBP 0</t>
    </r>
    <r>
      <rPr>
        <sz val="11"/>
        <color rgb="FF000000"/>
        <rFont val="宋体"/>
        <charset val="134"/>
        <scheme val="minor"/>
      </rPr>
      <t xml:space="preserve">
</t>
    </r>
    <r>
      <rPr>
        <sz val="11"/>
        <color rgb="FF000000"/>
        <rFont val="宋体"/>
        <charset val="134"/>
        <scheme val="minor"/>
      </rPr>
      <t>CNY 599.38</t>
    </r>
    <r>
      <rPr>
        <sz val="11"/>
        <color rgb="FF000000"/>
        <rFont val="宋体"/>
        <charset val="134"/>
        <scheme val="minor"/>
      </rPr>
      <t xml:space="preserve">
</t>
    </r>
    <r>
      <rPr>
        <sz val="11"/>
        <color rgb="FF000000"/>
        <rFont val="宋体"/>
        <charset val="134"/>
        <scheme val="minor"/>
      </rPr>
      <t>EUR 0</t>
    </r>
    <r>
      <rPr>
        <sz val="11"/>
        <color rgb="FF000000"/>
        <rFont val="宋体"/>
        <charset val="134"/>
        <scheme val="minor"/>
      </rPr>
      <t xml:space="preserve">
</t>
    </r>
    <r>
      <rPr>
        <sz val="11"/>
        <color rgb="FF000000"/>
        <rFont val="宋体"/>
        <charset val="134"/>
        <scheme val="minor"/>
      </rPr>
      <t>AUD 0</t>
    </r>
    <r>
      <rPr>
        <sz val="11"/>
        <color rgb="FF000000"/>
        <rFont val="宋体"/>
        <charset val="134"/>
        <scheme val="minor"/>
      </rPr>
      <t xml:space="preserve">
</t>
    </r>
    <r>
      <rPr>
        <sz val="11"/>
        <color rgb="FF000000"/>
        <rFont val="宋体"/>
        <charset val="134"/>
        <scheme val="minor"/>
      </rPr>
      <t>HKD 0.03</t>
    </r>
    <r>
      <rPr>
        <sz val="11"/>
        <color rgb="FF000000"/>
        <rFont val="宋体"/>
        <charset val="134"/>
        <scheme val="minor"/>
      </rPr>
      <t xml:space="preserve">
</t>
    </r>
    <r>
      <rPr>
        <sz val="11"/>
        <color rgb="FF000000"/>
        <rFont val="宋体"/>
        <charset val="134"/>
        <scheme val="minor"/>
      </rPr>
      <t>JPY 0.51</t>
    </r>
    <r>
      <rPr>
        <sz val="11"/>
        <color rgb="FF000000"/>
        <rFont val="宋体"/>
        <charset val="134"/>
        <scheme val="minor"/>
      </rPr>
      <t xml:space="preserve">
</t>
    </r>
    <r>
      <rPr>
        <sz val="11"/>
        <color rgb="FF000000"/>
        <rFont val="宋体"/>
        <charset val="134"/>
        <scheme val="minor"/>
      </rPr>
      <t>CAD 0</t>
    </r>
  </si>
  <si>
    <r>
      <rPr>
        <sz val="11"/>
        <color rgb="FF000000"/>
        <rFont val="宋体"/>
        <charset val="134"/>
        <scheme val="minor"/>
      </rPr>
      <t>USD 1.27</t>
    </r>
    <r>
      <rPr>
        <sz val="11"/>
        <color rgb="FF000000"/>
        <rFont val="宋体"/>
        <charset val="134"/>
        <scheme val="minor"/>
      </rPr>
      <t xml:space="preserve">
</t>
    </r>
    <r>
      <rPr>
        <sz val="11"/>
        <color rgb="FF000000"/>
        <rFont val="宋体"/>
        <charset val="134"/>
        <scheme val="minor"/>
      </rPr>
      <t>GBP 0</t>
    </r>
    <r>
      <rPr>
        <sz val="11"/>
        <color rgb="FF000000"/>
        <rFont val="宋体"/>
        <charset val="134"/>
        <scheme val="minor"/>
      </rPr>
      <t xml:space="preserve">
</t>
    </r>
    <r>
      <rPr>
        <sz val="11"/>
        <color rgb="FF000000"/>
        <rFont val="宋体"/>
        <charset val="134"/>
        <scheme val="minor"/>
      </rPr>
      <t>CNY 616.22</t>
    </r>
    <r>
      <rPr>
        <sz val="11"/>
        <color rgb="FF000000"/>
        <rFont val="宋体"/>
        <charset val="134"/>
        <scheme val="minor"/>
      </rPr>
      <t xml:space="preserve">
</t>
    </r>
    <r>
      <rPr>
        <sz val="11"/>
        <color rgb="FF000000"/>
        <rFont val="宋体"/>
        <charset val="134"/>
        <scheme val="minor"/>
      </rPr>
      <t>EUR 0</t>
    </r>
    <r>
      <rPr>
        <sz val="11"/>
        <color rgb="FF000000"/>
        <rFont val="宋体"/>
        <charset val="134"/>
        <scheme val="minor"/>
      </rPr>
      <t xml:space="preserve">
</t>
    </r>
    <r>
      <rPr>
        <sz val="11"/>
        <color rgb="FF000000"/>
        <rFont val="宋体"/>
        <charset val="134"/>
        <scheme val="minor"/>
      </rPr>
      <t>AUD 0</t>
    </r>
    <r>
      <rPr>
        <sz val="11"/>
        <color rgb="FF000000"/>
        <rFont val="宋体"/>
        <charset val="134"/>
        <scheme val="minor"/>
      </rPr>
      <t xml:space="preserve">
</t>
    </r>
    <r>
      <rPr>
        <sz val="11"/>
        <color rgb="FF000000"/>
        <rFont val="宋体"/>
        <charset val="134"/>
        <scheme val="minor"/>
      </rPr>
      <t>HKD 0.04</t>
    </r>
    <r>
      <rPr>
        <sz val="11"/>
        <color rgb="FF000000"/>
        <rFont val="宋体"/>
        <charset val="134"/>
        <scheme val="minor"/>
      </rPr>
      <t xml:space="preserve">
</t>
    </r>
    <r>
      <rPr>
        <sz val="11"/>
        <color rgb="FF000000"/>
        <rFont val="宋体"/>
        <charset val="134"/>
        <scheme val="minor"/>
      </rPr>
      <t>CAD 0</t>
    </r>
    <r>
      <rPr>
        <sz val="11"/>
        <color rgb="FF000000"/>
        <rFont val="宋体"/>
        <charset val="134"/>
        <scheme val="minor"/>
      </rPr>
      <t xml:space="preserve">
</t>
    </r>
    <r>
      <rPr>
        <sz val="11"/>
        <color rgb="FF000000"/>
        <rFont val="宋体"/>
        <charset val="134"/>
        <scheme val="minor"/>
      </rPr>
      <t>JPY 0.55</t>
    </r>
    <r>
      <rPr>
        <sz val="11"/>
        <color rgb="FF000000"/>
        <rFont val="宋体"/>
        <charset val="134"/>
        <scheme val="minor"/>
      </rPr>
      <t xml:space="preserve">
</t>
    </r>
  </si>
  <si>
    <r>
      <rPr>
        <sz val="11"/>
        <color rgb="FF000000"/>
        <rFont val="宋体"/>
        <charset val="134"/>
        <scheme val="minor"/>
      </rPr>
      <t>USD 1.37</t>
    </r>
    <r>
      <rPr>
        <sz val="11"/>
        <color rgb="FF000000"/>
        <rFont val="宋体"/>
        <charset val="134"/>
        <scheme val="minor"/>
      </rPr>
      <t xml:space="preserve">
</t>
    </r>
    <r>
      <rPr>
        <sz val="11"/>
        <color rgb="FF000000"/>
        <rFont val="宋体"/>
        <charset val="134"/>
        <scheme val="minor"/>
      </rPr>
      <t>GBP 0</t>
    </r>
    <r>
      <rPr>
        <sz val="11"/>
        <color rgb="FF000000"/>
        <rFont val="宋体"/>
        <charset val="134"/>
        <scheme val="minor"/>
      </rPr>
      <t xml:space="preserve">
</t>
    </r>
    <r>
      <rPr>
        <sz val="11"/>
        <color rgb="FF000000"/>
        <rFont val="宋体"/>
        <charset val="134"/>
        <scheme val="minor"/>
      </rPr>
      <t>CNY 617.52</t>
    </r>
    <r>
      <rPr>
        <sz val="11"/>
        <color rgb="FF000000"/>
        <rFont val="宋体"/>
        <charset val="134"/>
        <scheme val="minor"/>
      </rPr>
      <t xml:space="preserve">
</t>
    </r>
    <r>
      <rPr>
        <sz val="11"/>
        <color rgb="FF000000"/>
        <rFont val="宋体"/>
        <charset val="134"/>
        <scheme val="minor"/>
      </rPr>
      <t>EUR 0</t>
    </r>
    <r>
      <rPr>
        <sz val="11"/>
        <color rgb="FF000000"/>
        <rFont val="宋体"/>
        <charset val="134"/>
        <scheme val="minor"/>
      </rPr>
      <t xml:space="preserve">
</t>
    </r>
    <r>
      <rPr>
        <sz val="11"/>
        <color rgb="FF000000"/>
        <rFont val="宋体"/>
        <charset val="134"/>
        <scheme val="minor"/>
      </rPr>
      <t>AUD 0</t>
    </r>
    <r>
      <rPr>
        <sz val="11"/>
        <color rgb="FF000000"/>
        <rFont val="宋体"/>
        <charset val="134"/>
        <scheme val="minor"/>
      </rPr>
      <t xml:space="preserve">
</t>
    </r>
    <r>
      <rPr>
        <sz val="11"/>
        <color rgb="FF000000"/>
        <rFont val="宋体"/>
        <charset val="134"/>
        <scheme val="minor"/>
      </rPr>
      <t>HKD 0.04</t>
    </r>
    <r>
      <rPr>
        <sz val="11"/>
        <color rgb="FF000000"/>
        <rFont val="宋体"/>
        <charset val="134"/>
        <scheme val="minor"/>
      </rPr>
      <t xml:space="preserve">
</t>
    </r>
    <r>
      <rPr>
        <sz val="11"/>
        <color rgb="FF000000"/>
        <rFont val="宋体"/>
        <charset val="134"/>
        <scheme val="minor"/>
      </rPr>
      <t>JPY 0.56</t>
    </r>
    <r>
      <rPr>
        <sz val="11"/>
        <color rgb="FF000000"/>
        <rFont val="宋体"/>
        <charset val="134"/>
        <scheme val="minor"/>
      </rPr>
      <t xml:space="preserve">
</t>
    </r>
    <r>
      <rPr>
        <sz val="11"/>
        <color rgb="FF000000"/>
        <rFont val="宋体"/>
        <charset val="134"/>
        <scheme val="minor"/>
      </rPr>
      <t>CAD 0</t>
    </r>
  </si>
  <si>
    <t>零售存款总规模-美元</t>
  </si>
  <si>
    <t>零售存款总规模-英镑</t>
  </si>
  <si>
    <t>零售存款总规模-人民币</t>
  </si>
  <si>
    <t>零售存款总规模-欧元</t>
  </si>
  <si>
    <t>零售存款总规模-澳大利亚元</t>
  </si>
  <si>
    <t>零售存款总规模-港币</t>
  </si>
  <si>
    <t>零售存款总规模-日元</t>
  </si>
  <si>
    <t>零售存款总规模-加拿大元</t>
  </si>
  <si>
    <t>B005</t>
  </si>
  <si>
    <t>零售存款总规模增长率（分币种）</t>
  </si>
  <si>
    <t>存款总规模增长率</t>
  </si>
  <si>
    <t>（零售存款总规模-上年末零售存款总规模）/上年末零售存款总规模*100%</t>
  </si>
  <si>
    <r>
      <rPr>
        <sz val="11"/>
        <color rgb="FF000000"/>
        <rFont val="宋体"/>
        <charset val="134"/>
        <scheme val="minor"/>
      </rPr>
      <t>USD 34.62%</t>
    </r>
    <r>
      <rPr>
        <sz val="11"/>
        <color rgb="FF000000"/>
        <rFont val="宋体"/>
        <charset val="134"/>
        <scheme val="minor"/>
      </rPr>
      <t xml:space="preserve">
</t>
    </r>
    <r>
      <rPr>
        <sz val="11"/>
        <color rgb="FF000000"/>
        <rFont val="宋体"/>
        <charset val="134"/>
        <scheme val="minor"/>
      </rPr>
      <t>CNY 0.91%</t>
    </r>
    <r>
      <rPr>
        <sz val="11"/>
        <color rgb="FF000000"/>
        <rFont val="宋体"/>
        <charset val="134"/>
        <scheme val="minor"/>
      </rPr>
      <t xml:space="preserve">
</t>
    </r>
    <r>
      <rPr>
        <sz val="11"/>
        <color rgb="FF000000"/>
        <rFont val="宋体"/>
        <charset val="134"/>
        <scheme val="minor"/>
      </rPr>
      <t>HKD -25.00%</t>
    </r>
    <r>
      <rPr>
        <sz val="11"/>
        <color rgb="FF000000"/>
        <rFont val="宋体"/>
        <charset val="134"/>
        <scheme val="minor"/>
      </rPr>
      <t xml:space="preserve">
</t>
    </r>
    <r>
      <rPr>
        <sz val="11"/>
        <color rgb="FF000000"/>
        <rFont val="宋体"/>
        <charset val="134"/>
        <scheme val="minor"/>
      </rPr>
      <t>JPY 26.32%</t>
    </r>
  </si>
  <si>
    <r>
      <rPr>
        <sz val="11"/>
        <color rgb="FF000000"/>
        <rFont val="宋体"/>
        <charset val="134"/>
        <scheme val="minor"/>
      </rPr>
      <t>USD 67.31%</t>
    </r>
    <r>
      <rPr>
        <sz val="11"/>
        <color rgb="FF000000"/>
        <rFont val="宋体"/>
        <charset val="134"/>
        <scheme val="minor"/>
      </rPr>
      <t xml:space="preserve">
</t>
    </r>
    <r>
      <rPr>
        <sz val="11"/>
        <color rgb="FF000000"/>
        <rFont val="宋体"/>
        <charset val="134"/>
        <scheme val="minor"/>
      </rPr>
      <t>CNY 1.81%</t>
    </r>
    <r>
      <rPr>
        <sz val="11"/>
        <color rgb="FF000000"/>
        <rFont val="宋体"/>
        <charset val="134"/>
        <scheme val="minor"/>
      </rPr>
      <t xml:space="preserve">
</t>
    </r>
    <r>
      <rPr>
        <sz val="11"/>
        <color rgb="FF000000"/>
        <rFont val="宋体"/>
        <charset val="134"/>
        <scheme val="minor"/>
      </rPr>
      <t>HKD -25.00%</t>
    </r>
    <r>
      <rPr>
        <sz val="11"/>
        <color rgb="FF000000"/>
        <rFont val="宋体"/>
        <charset val="134"/>
        <scheme val="minor"/>
      </rPr>
      <t xml:space="preserve">
</t>
    </r>
    <r>
      <rPr>
        <sz val="11"/>
        <color rgb="FF000000"/>
        <rFont val="宋体"/>
        <charset val="134"/>
        <scheme val="minor"/>
      </rPr>
      <t>JPY 18.42%</t>
    </r>
  </si>
  <si>
    <r>
      <rPr>
        <sz val="11"/>
        <color rgb="FF000000"/>
        <rFont val="宋体"/>
        <charset val="134"/>
        <scheme val="minor"/>
      </rPr>
      <t>USD 101.92%</t>
    </r>
    <r>
      <rPr>
        <sz val="11"/>
        <color rgb="FF000000"/>
        <rFont val="宋体"/>
        <charset val="134"/>
        <scheme val="minor"/>
      </rPr>
      <t xml:space="preserve">
</t>
    </r>
    <r>
      <rPr>
        <sz val="11"/>
        <color rgb="FF000000"/>
        <rFont val="宋体"/>
        <charset val="134"/>
        <scheme val="minor"/>
      </rPr>
      <t>CNY 6.01%</t>
    </r>
    <r>
      <rPr>
        <sz val="11"/>
        <color rgb="FF000000"/>
        <rFont val="宋体"/>
        <charset val="134"/>
        <scheme val="minor"/>
      </rPr>
      <t xml:space="preserve">
</t>
    </r>
    <r>
      <rPr>
        <sz val="11"/>
        <color rgb="FF000000"/>
        <rFont val="宋体"/>
        <charset val="134"/>
        <scheme val="minor"/>
      </rPr>
      <t>HKD 0.00%</t>
    </r>
    <r>
      <rPr>
        <sz val="11"/>
        <color rgb="FF000000"/>
        <rFont val="宋体"/>
        <charset val="134"/>
        <scheme val="minor"/>
      </rPr>
      <t xml:space="preserve">
</t>
    </r>
    <r>
      <rPr>
        <sz val="11"/>
        <color rgb="FF000000"/>
        <rFont val="宋体"/>
        <charset val="134"/>
        <scheme val="minor"/>
      </rPr>
      <t>JPY 28.95%</t>
    </r>
  </si>
  <si>
    <r>
      <rPr>
        <sz val="11"/>
        <color rgb="FF000000"/>
        <rFont val="宋体"/>
        <charset val="134"/>
        <scheme val="minor"/>
      </rPr>
      <t>USD 121.15%</t>
    </r>
    <r>
      <rPr>
        <sz val="11"/>
        <color rgb="FF000000"/>
        <rFont val="宋体"/>
        <charset val="134"/>
        <scheme val="minor"/>
      </rPr>
      <t xml:space="preserve">
</t>
    </r>
    <r>
      <rPr>
        <sz val="11"/>
        <color rgb="FF000000"/>
        <rFont val="宋体"/>
        <charset val="134"/>
        <scheme val="minor"/>
      </rPr>
      <t>CNY 7.24%</t>
    </r>
    <r>
      <rPr>
        <sz val="11"/>
        <color rgb="FF000000"/>
        <rFont val="宋体"/>
        <charset val="134"/>
        <scheme val="minor"/>
      </rPr>
      <t xml:space="preserve">
</t>
    </r>
    <r>
      <rPr>
        <sz val="11"/>
        <color rgb="FF000000"/>
        <rFont val="宋体"/>
        <charset val="134"/>
        <scheme val="minor"/>
      </rPr>
      <t>HKD -25.00%</t>
    </r>
    <r>
      <rPr>
        <sz val="11"/>
        <color rgb="FF000000"/>
        <rFont val="宋体"/>
        <charset val="134"/>
        <scheme val="minor"/>
      </rPr>
      <t xml:space="preserve">
</t>
    </r>
    <r>
      <rPr>
        <sz val="11"/>
        <color rgb="FF000000"/>
        <rFont val="宋体"/>
        <charset val="134"/>
        <scheme val="minor"/>
      </rPr>
      <t>JPY 34.21%</t>
    </r>
  </si>
  <si>
    <r>
      <rPr>
        <sz val="11"/>
        <color rgb="FF000000"/>
        <rFont val="宋体"/>
        <charset val="134"/>
        <scheme val="minor"/>
      </rPr>
      <t>USD 144.23%</t>
    </r>
    <r>
      <rPr>
        <sz val="11"/>
        <color rgb="FF000000"/>
        <rFont val="宋体"/>
        <charset val="134"/>
        <scheme val="minor"/>
      </rPr>
      <t xml:space="preserve">
</t>
    </r>
    <r>
      <rPr>
        <sz val="11"/>
        <color rgb="FF000000"/>
        <rFont val="宋体"/>
        <charset val="134"/>
        <scheme val="minor"/>
      </rPr>
      <t>CNY 10.25%</t>
    </r>
    <r>
      <rPr>
        <sz val="11"/>
        <color rgb="FF000000"/>
        <rFont val="宋体"/>
        <charset val="134"/>
        <scheme val="minor"/>
      </rPr>
      <t xml:space="preserve">
</t>
    </r>
    <r>
      <rPr>
        <sz val="11"/>
        <color rgb="FF000000"/>
        <rFont val="宋体"/>
        <charset val="134"/>
        <scheme val="minor"/>
      </rPr>
      <t>HKD 0.00%</t>
    </r>
    <r>
      <rPr>
        <sz val="11"/>
        <color rgb="FF000000"/>
        <rFont val="宋体"/>
        <charset val="134"/>
        <scheme val="minor"/>
      </rPr>
      <t xml:space="preserve">
</t>
    </r>
    <r>
      <rPr>
        <sz val="11"/>
        <color rgb="FF000000"/>
        <rFont val="宋体"/>
        <charset val="134"/>
        <scheme val="minor"/>
      </rPr>
      <t>JPY 44.74%</t>
    </r>
  </si>
  <si>
    <r>
      <rPr>
        <sz val="11"/>
        <color rgb="FF000000"/>
        <rFont val="宋体"/>
        <charset val="134"/>
        <scheme val="minor"/>
      </rPr>
      <t xml:space="preserve">USD 1.63 </t>
    </r>
    <r>
      <rPr>
        <sz val="11"/>
        <color rgb="FF000000"/>
        <rFont val="宋体"/>
        <charset val="134"/>
        <scheme val="minor"/>
      </rPr>
      <t xml:space="preserve">
</t>
    </r>
    <r>
      <rPr>
        <sz val="11"/>
        <color rgb="FF000000"/>
        <rFont val="宋体"/>
        <charset val="134"/>
        <scheme val="minor"/>
      </rPr>
      <t xml:space="preserve">CNY 0.10 </t>
    </r>
    <r>
      <rPr>
        <sz val="11"/>
        <color rgb="FF000000"/>
        <rFont val="宋体"/>
        <charset val="134"/>
        <scheme val="minor"/>
      </rPr>
      <t xml:space="preserve">
</t>
    </r>
    <r>
      <rPr>
        <sz val="11"/>
        <color rgb="FF000000"/>
        <rFont val="宋体"/>
        <charset val="134"/>
        <scheme val="minor"/>
      </rPr>
      <t xml:space="preserve">HKD 0.00 </t>
    </r>
    <r>
      <rPr>
        <sz val="11"/>
        <color rgb="FF000000"/>
        <rFont val="宋体"/>
        <charset val="134"/>
        <scheme val="minor"/>
      </rPr>
      <t xml:space="preserve">
</t>
    </r>
    <r>
      <rPr>
        <sz val="11"/>
        <color rgb="FF000000"/>
        <rFont val="宋体"/>
        <charset val="134"/>
        <scheme val="minor"/>
      </rPr>
      <t>JPY 0.47</t>
    </r>
    <r>
      <rPr>
        <sz val="11"/>
        <color rgb="FF000000"/>
        <rFont val="宋体"/>
        <charset val="134"/>
        <scheme val="minor"/>
      </rPr>
      <t xml:space="preserve"> </t>
    </r>
  </si>
  <si>
    <t>零售存款总规模增长率-美元</t>
  </si>
  <si>
    <t>零售存款总规模增长率-人民币</t>
  </si>
  <si>
    <t>零售存款总规模增长率-港币</t>
  </si>
  <si>
    <t>零售存款总规模增长率-日元</t>
  </si>
  <si>
    <t>B006</t>
  </si>
  <si>
    <t>在售的对公存款产品数量</t>
  </si>
  <si>
    <t>B007</t>
  </si>
  <si>
    <t>对公存款总规模（分币别）</t>
  </si>
  <si>
    <r>
      <rPr>
        <sz val="11"/>
        <color rgb="FF000000"/>
        <rFont val="宋体"/>
        <charset val="134"/>
        <scheme val="minor"/>
      </rPr>
      <t>USD 1.6</t>
    </r>
    <r>
      <rPr>
        <sz val="11"/>
        <color rgb="FF000000"/>
        <rFont val="宋体"/>
        <charset val="134"/>
        <scheme val="minor"/>
      </rPr>
      <t xml:space="preserve">
</t>
    </r>
    <r>
      <rPr>
        <sz val="11"/>
        <color rgb="FF000000"/>
        <rFont val="宋体"/>
        <charset val="134"/>
        <scheme val="minor"/>
      </rPr>
      <t>GBP 0</t>
    </r>
    <r>
      <rPr>
        <sz val="11"/>
        <color rgb="FF000000"/>
        <rFont val="宋体"/>
        <charset val="134"/>
        <scheme val="minor"/>
      </rPr>
      <t xml:space="preserve">
</t>
    </r>
    <r>
      <rPr>
        <sz val="11"/>
        <color rgb="FF000000"/>
        <rFont val="宋体"/>
        <charset val="134"/>
        <scheme val="minor"/>
      </rPr>
      <t>CNY 2553.4</t>
    </r>
    <r>
      <rPr>
        <sz val="11"/>
        <color rgb="FF000000"/>
        <rFont val="宋体"/>
        <charset val="134"/>
        <scheme val="minor"/>
      </rPr>
      <t xml:space="preserve">
</t>
    </r>
    <r>
      <rPr>
        <sz val="11"/>
        <color rgb="FF000000"/>
        <rFont val="宋体"/>
        <charset val="134"/>
        <scheme val="minor"/>
      </rPr>
      <t>EUR 0</t>
    </r>
    <r>
      <rPr>
        <sz val="11"/>
        <color rgb="FF000000"/>
        <rFont val="宋体"/>
        <charset val="134"/>
        <scheme val="minor"/>
      </rPr>
      <t xml:space="preserve">
</t>
    </r>
    <r>
      <rPr>
        <sz val="11"/>
        <color rgb="FF000000"/>
        <rFont val="宋体"/>
        <charset val="134"/>
        <scheme val="minor"/>
      </rPr>
      <t>HKD 0.14</t>
    </r>
    <r>
      <rPr>
        <sz val="11"/>
        <color rgb="FF000000"/>
        <rFont val="宋体"/>
        <charset val="134"/>
        <scheme val="minor"/>
      </rPr>
      <t xml:space="preserve">
</t>
    </r>
    <r>
      <rPr>
        <sz val="11"/>
        <color rgb="FF000000"/>
        <rFont val="宋体"/>
        <charset val="134"/>
        <scheme val="minor"/>
      </rPr>
      <t>JPY 0</t>
    </r>
    <r>
      <rPr>
        <sz val="11"/>
        <color rgb="FF000000"/>
        <rFont val="宋体"/>
        <charset val="134"/>
        <scheme val="minor"/>
      </rPr>
      <t xml:space="preserve">
</t>
    </r>
    <r>
      <rPr>
        <sz val="11"/>
        <color rgb="FF000000"/>
        <rFont val="宋体"/>
        <charset val="134"/>
        <scheme val="minor"/>
      </rPr>
      <t>CAD 0</t>
    </r>
  </si>
  <si>
    <r>
      <rPr>
        <sz val="11"/>
        <color rgb="FF000000"/>
        <rFont val="宋体"/>
        <charset val="134"/>
        <scheme val="minor"/>
      </rPr>
      <t>USD 1.51</t>
    </r>
    <r>
      <rPr>
        <sz val="11"/>
        <color rgb="FF000000"/>
        <rFont val="宋体"/>
        <charset val="134"/>
        <scheme val="minor"/>
      </rPr>
      <t xml:space="preserve">
</t>
    </r>
    <r>
      <rPr>
        <sz val="11"/>
        <color rgb="FF000000"/>
        <rFont val="宋体"/>
        <charset val="134"/>
        <scheme val="minor"/>
      </rPr>
      <t>GBP 0</t>
    </r>
    <r>
      <rPr>
        <sz val="11"/>
        <color rgb="FF000000"/>
        <rFont val="宋体"/>
        <charset val="134"/>
        <scheme val="minor"/>
      </rPr>
      <t xml:space="preserve">
</t>
    </r>
    <r>
      <rPr>
        <sz val="11"/>
        <color rgb="FF000000"/>
        <rFont val="宋体"/>
        <charset val="134"/>
        <scheme val="minor"/>
      </rPr>
      <t>CNY 2473.98</t>
    </r>
    <r>
      <rPr>
        <sz val="11"/>
        <color rgb="FF000000"/>
        <rFont val="宋体"/>
        <charset val="134"/>
        <scheme val="minor"/>
      </rPr>
      <t xml:space="preserve">
</t>
    </r>
    <r>
      <rPr>
        <sz val="11"/>
        <color rgb="FF000000"/>
        <rFont val="宋体"/>
        <charset val="134"/>
        <scheme val="minor"/>
      </rPr>
      <t>EUR 0</t>
    </r>
    <r>
      <rPr>
        <sz val="11"/>
        <color rgb="FF000000"/>
        <rFont val="宋体"/>
        <charset val="134"/>
        <scheme val="minor"/>
      </rPr>
      <t xml:space="preserve">
</t>
    </r>
    <r>
      <rPr>
        <sz val="11"/>
        <color rgb="FF000000"/>
        <rFont val="宋体"/>
        <charset val="134"/>
        <scheme val="minor"/>
      </rPr>
      <t>HKD 0.04</t>
    </r>
    <r>
      <rPr>
        <sz val="11"/>
        <color rgb="FF000000"/>
        <rFont val="宋体"/>
        <charset val="134"/>
        <scheme val="minor"/>
      </rPr>
      <t xml:space="preserve">
</t>
    </r>
    <r>
      <rPr>
        <sz val="11"/>
        <color rgb="FF000000"/>
        <rFont val="宋体"/>
        <charset val="134"/>
        <scheme val="minor"/>
      </rPr>
      <t>JPY 0</t>
    </r>
    <r>
      <rPr>
        <sz val="11"/>
        <color rgb="FF000000"/>
        <rFont val="宋体"/>
        <charset val="134"/>
        <scheme val="minor"/>
      </rPr>
      <t xml:space="preserve">
</t>
    </r>
    <r>
      <rPr>
        <sz val="11"/>
        <color rgb="FF000000"/>
        <rFont val="宋体"/>
        <charset val="134"/>
        <scheme val="minor"/>
      </rPr>
      <t>CAD 0</t>
    </r>
  </si>
  <si>
    <r>
      <rPr>
        <sz val="11"/>
        <color rgb="FF000000"/>
        <rFont val="宋体"/>
        <charset val="134"/>
        <scheme val="minor"/>
      </rPr>
      <t>USD 0.87</t>
    </r>
    <r>
      <rPr>
        <sz val="11"/>
        <color rgb="FF000000"/>
        <rFont val="宋体"/>
        <charset val="134"/>
        <scheme val="minor"/>
      </rPr>
      <t xml:space="preserve">
</t>
    </r>
    <r>
      <rPr>
        <sz val="11"/>
        <color rgb="FF000000"/>
        <rFont val="宋体"/>
        <charset val="134"/>
        <scheme val="minor"/>
      </rPr>
      <t>GBP 0</t>
    </r>
    <r>
      <rPr>
        <sz val="11"/>
        <color rgb="FF000000"/>
        <rFont val="宋体"/>
        <charset val="134"/>
        <scheme val="minor"/>
      </rPr>
      <t xml:space="preserve">
</t>
    </r>
    <r>
      <rPr>
        <sz val="11"/>
        <color rgb="FF000000"/>
        <rFont val="宋体"/>
        <charset val="134"/>
        <scheme val="minor"/>
      </rPr>
      <t>CNY 569.02</t>
    </r>
    <r>
      <rPr>
        <sz val="11"/>
        <color rgb="FF000000"/>
        <rFont val="宋体"/>
        <charset val="134"/>
        <scheme val="minor"/>
      </rPr>
      <t xml:space="preserve">
</t>
    </r>
    <r>
      <rPr>
        <sz val="11"/>
        <color rgb="FF000000"/>
        <rFont val="宋体"/>
        <charset val="134"/>
        <scheme val="minor"/>
      </rPr>
      <t>EUR 0</t>
    </r>
    <r>
      <rPr>
        <sz val="11"/>
        <color rgb="FF000000"/>
        <rFont val="宋体"/>
        <charset val="134"/>
        <scheme val="minor"/>
      </rPr>
      <t xml:space="preserve">
</t>
    </r>
    <r>
      <rPr>
        <sz val="11"/>
        <color rgb="FF000000"/>
        <rFont val="宋体"/>
        <charset val="134"/>
        <scheme val="minor"/>
      </rPr>
      <t>HKD 0.03</t>
    </r>
    <r>
      <rPr>
        <sz val="11"/>
        <color rgb="FF000000"/>
        <rFont val="宋体"/>
        <charset val="134"/>
        <scheme val="minor"/>
      </rPr>
      <t xml:space="preserve">
</t>
    </r>
    <r>
      <rPr>
        <sz val="11"/>
        <color rgb="FF000000"/>
        <rFont val="宋体"/>
        <charset val="134"/>
        <scheme val="minor"/>
      </rPr>
      <t>CAD 0</t>
    </r>
    <r>
      <rPr>
        <sz val="11"/>
        <color rgb="FF000000"/>
        <rFont val="宋体"/>
        <charset val="134"/>
        <scheme val="minor"/>
      </rPr>
      <t xml:space="preserve">
</t>
    </r>
    <r>
      <rPr>
        <sz val="11"/>
        <color rgb="FF000000"/>
        <rFont val="宋体"/>
        <charset val="134"/>
        <scheme val="minor"/>
      </rPr>
      <t>JPY 0.45</t>
    </r>
    <r>
      <rPr>
        <sz val="11"/>
        <color rgb="FF000000"/>
        <rFont val="宋体"/>
        <charset val="134"/>
        <scheme val="minor"/>
      </rPr>
      <t xml:space="preserve">
</t>
    </r>
  </si>
  <si>
    <r>
      <rPr>
        <sz val="11"/>
        <color rgb="FF000000"/>
        <rFont val="宋体"/>
        <charset val="134"/>
        <scheme val="minor"/>
      </rPr>
      <t>USD 1.67</t>
    </r>
    <r>
      <rPr>
        <sz val="11"/>
        <color rgb="FF000000"/>
        <rFont val="宋体"/>
        <charset val="134"/>
        <scheme val="minor"/>
      </rPr>
      <t xml:space="preserve">
</t>
    </r>
    <r>
      <rPr>
        <sz val="11"/>
        <color rgb="FF000000"/>
        <rFont val="宋体"/>
        <charset val="134"/>
        <scheme val="minor"/>
      </rPr>
      <t>GBP 0</t>
    </r>
    <r>
      <rPr>
        <sz val="11"/>
        <color rgb="FF000000"/>
        <rFont val="宋体"/>
        <charset val="134"/>
        <scheme val="minor"/>
      </rPr>
      <t xml:space="preserve">
</t>
    </r>
    <r>
      <rPr>
        <sz val="11"/>
        <color rgb="FF000000"/>
        <rFont val="宋体"/>
        <charset val="134"/>
        <scheme val="minor"/>
      </rPr>
      <t>CNY 2478.74</t>
    </r>
    <r>
      <rPr>
        <sz val="11"/>
        <color rgb="FF000000"/>
        <rFont val="宋体"/>
        <charset val="134"/>
        <scheme val="minor"/>
      </rPr>
      <t xml:space="preserve">
</t>
    </r>
    <r>
      <rPr>
        <sz val="11"/>
        <color rgb="FF000000"/>
        <rFont val="宋体"/>
        <charset val="134"/>
        <scheme val="minor"/>
      </rPr>
      <t>EUR 0</t>
    </r>
    <r>
      <rPr>
        <sz val="11"/>
        <color rgb="FF000000"/>
        <rFont val="宋体"/>
        <charset val="134"/>
        <scheme val="minor"/>
      </rPr>
      <t xml:space="preserve">
</t>
    </r>
    <r>
      <rPr>
        <sz val="11"/>
        <color rgb="FF000000"/>
        <rFont val="宋体"/>
        <charset val="134"/>
        <scheme val="minor"/>
      </rPr>
      <t>HKD 0.06</t>
    </r>
    <r>
      <rPr>
        <sz val="11"/>
        <color rgb="FF000000"/>
        <rFont val="宋体"/>
        <charset val="134"/>
        <scheme val="minor"/>
      </rPr>
      <t xml:space="preserve">
</t>
    </r>
    <r>
      <rPr>
        <sz val="11"/>
        <color rgb="FF000000"/>
        <rFont val="宋体"/>
        <charset val="134"/>
        <scheme val="minor"/>
      </rPr>
      <t>CAD 0</t>
    </r>
    <r>
      <rPr>
        <sz val="11"/>
        <color rgb="FF000000"/>
        <rFont val="宋体"/>
        <charset val="134"/>
        <scheme val="minor"/>
      </rPr>
      <t xml:space="preserve">
</t>
    </r>
    <r>
      <rPr>
        <sz val="11"/>
        <color rgb="FF000000"/>
        <rFont val="宋体"/>
        <charset val="134"/>
        <scheme val="minor"/>
      </rPr>
      <t>JPY 0</t>
    </r>
    <r>
      <rPr>
        <sz val="11"/>
        <color rgb="FF000000"/>
        <rFont val="宋体"/>
        <charset val="134"/>
        <scheme val="minor"/>
      </rPr>
      <t xml:space="preserve">
</t>
    </r>
  </si>
  <si>
    <r>
      <rPr>
        <sz val="11"/>
        <color rgb="FF000000"/>
        <rFont val="宋体"/>
        <charset val="134"/>
        <scheme val="minor"/>
      </rPr>
      <t>USD 1.5</t>
    </r>
    <r>
      <rPr>
        <sz val="11"/>
        <color rgb="FF000000"/>
        <rFont val="宋体"/>
        <charset val="134"/>
        <scheme val="minor"/>
      </rPr>
      <t xml:space="preserve">
</t>
    </r>
    <r>
      <rPr>
        <sz val="11"/>
        <color rgb="FF000000"/>
        <rFont val="宋体"/>
        <charset val="134"/>
        <scheme val="minor"/>
      </rPr>
      <t>GBP 0</t>
    </r>
    <r>
      <rPr>
        <sz val="11"/>
        <color rgb="FF000000"/>
        <rFont val="宋体"/>
        <charset val="134"/>
        <scheme val="minor"/>
      </rPr>
      <t xml:space="preserve">
</t>
    </r>
    <r>
      <rPr>
        <sz val="11"/>
        <color rgb="FF000000"/>
        <rFont val="宋体"/>
        <charset val="134"/>
        <scheme val="minor"/>
      </rPr>
      <t>CNY 2545.78</t>
    </r>
    <r>
      <rPr>
        <sz val="11"/>
        <color rgb="FF000000"/>
        <rFont val="宋体"/>
        <charset val="134"/>
        <scheme val="minor"/>
      </rPr>
      <t xml:space="preserve">
</t>
    </r>
    <r>
      <rPr>
        <sz val="11"/>
        <color rgb="FF000000"/>
        <rFont val="宋体"/>
        <charset val="134"/>
        <scheme val="minor"/>
      </rPr>
      <t>EUR 0</t>
    </r>
    <r>
      <rPr>
        <sz val="11"/>
        <color rgb="FF000000"/>
        <rFont val="宋体"/>
        <charset val="134"/>
        <scheme val="minor"/>
      </rPr>
      <t xml:space="preserve">
</t>
    </r>
    <r>
      <rPr>
        <sz val="11"/>
        <color rgb="FF000000"/>
        <rFont val="宋体"/>
        <charset val="134"/>
        <scheme val="minor"/>
      </rPr>
      <t>HKD 0.01</t>
    </r>
    <r>
      <rPr>
        <sz val="11"/>
        <color rgb="FF000000"/>
        <rFont val="宋体"/>
        <charset val="134"/>
        <scheme val="minor"/>
      </rPr>
      <t xml:space="preserve">
</t>
    </r>
    <r>
      <rPr>
        <sz val="11"/>
        <color rgb="FF000000"/>
        <rFont val="宋体"/>
        <charset val="134"/>
        <scheme val="minor"/>
      </rPr>
      <t>JPY 0</t>
    </r>
    <r>
      <rPr>
        <sz val="11"/>
        <color rgb="FF000000"/>
        <rFont val="宋体"/>
        <charset val="134"/>
        <scheme val="minor"/>
      </rPr>
      <t xml:space="preserve">
</t>
    </r>
    <r>
      <rPr>
        <sz val="11"/>
        <color rgb="FF000000"/>
        <rFont val="宋体"/>
        <charset val="134"/>
        <scheme val="minor"/>
      </rPr>
      <t>CAD 0</t>
    </r>
  </si>
  <si>
    <r>
      <rPr>
        <sz val="11"/>
        <color rgb="FF000000"/>
        <rFont val="宋体"/>
        <charset val="134"/>
        <scheme val="minor"/>
      </rPr>
      <t>USD 1.55</t>
    </r>
    <r>
      <rPr>
        <sz val="11"/>
        <color rgb="FF000000"/>
        <rFont val="宋体"/>
        <charset val="134"/>
        <scheme val="minor"/>
      </rPr>
      <t xml:space="preserve">
</t>
    </r>
    <r>
      <rPr>
        <sz val="11"/>
        <color rgb="FF000000"/>
        <rFont val="宋体"/>
        <charset val="134"/>
        <scheme val="minor"/>
      </rPr>
      <t>GBP 0</t>
    </r>
    <r>
      <rPr>
        <sz val="11"/>
        <color rgb="FF000000"/>
        <rFont val="宋体"/>
        <charset val="134"/>
        <scheme val="minor"/>
      </rPr>
      <t xml:space="preserve">
</t>
    </r>
    <r>
      <rPr>
        <sz val="11"/>
        <color rgb="FF000000"/>
        <rFont val="宋体"/>
        <charset val="134"/>
        <scheme val="minor"/>
      </rPr>
      <t>CNY 2550.18</t>
    </r>
    <r>
      <rPr>
        <sz val="11"/>
        <color rgb="FF000000"/>
        <rFont val="宋体"/>
        <charset val="134"/>
        <scheme val="minor"/>
      </rPr>
      <t xml:space="preserve">
</t>
    </r>
    <r>
      <rPr>
        <sz val="11"/>
        <color rgb="FF000000"/>
        <rFont val="宋体"/>
        <charset val="134"/>
        <scheme val="minor"/>
      </rPr>
      <t>EUR 0</t>
    </r>
    <r>
      <rPr>
        <sz val="11"/>
        <color rgb="FF000000"/>
        <rFont val="宋体"/>
        <charset val="134"/>
        <scheme val="minor"/>
      </rPr>
      <t xml:space="preserve">
</t>
    </r>
    <r>
      <rPr>
        <sz val="11"/>
        <color rgb="FF000000"/>
        <rFont val="宋体"/>
        <charset val="134"/>
        <scheme val="minor"/>
      </rPr>
      <t>HKD 0.01</t>
    </r>
    <r>
      <rPr>
        <sz val="11"/>
        <color rgb="FF000000"/>
        <rFont val="宋体"/>
        <charset val="134"/>
        <scheme val="minor"/>
      </rPr>
      <t xml:space="preserve">
</t>
    </r>
    <r>
      <rPr>
        <sz val="11"/>
        <color rgb="FF000000"/>
        <rFont val="宋体"/>
        <charset val="134"/>
        <scheme val="minor"/>
      </rPr>
      <t>JPY 0</t>
    </r>
    <r>
      <rPr>
        <sz val="11"/>
        <color rgb="FF000000"/>
        <rFont val="宋体"/>
        <charset val="134"/>
        <scheme val="minor"/>
      </rPr>
      <t xml:space="preserve">
</t>
    </r>
    <r>
      <rPr>
        <sz val="11"/>
        <color rgb="FF000000"/>
        <rFont val="宋体"/>
        <charset val="134"/>
        <scheme val="minor"/>
      </rPr>
      <t>CAD 0</t>
    </r>
  </si>
  <si>
    <r>
      <rPr>
        <sz val="11"/>
        <color rgb="FF000000"/>
        <rFont val="宋体"/>
        <charset val="134"/>
        <scheme val="minor"/>
      </rPr>
      <t>USD 1.36</t>
    </r>
    <r>
      <rPr>
        <sz val="11"/>
        <color rgb="FF000000"/>
        <rFont val="宋体"/>
        <charset val="134"/>
        <scheme val="minor"/>
      </rPr>
      <t xml:space="preserve">
</t>
    </r>
    <r>
      <rPr>
        <sz val="11"/>
        <color rgb="FF000000"/>
        <rFont val="宋体"/>
        <charset val="134"/>
        <scheme val="minor"/>
      </rPr>
      <t>GBP 0</t>
    </r>
    <r>
      <rPr>
        <sz val="11"/>
        <color rgb="FF000000"/>
        <rFont val="宋体"/>
        <charset val="134"/>
        <scheme val="minor"/>
      </rPr>
      <t xml:space="preserve">
</t>
    </r>
    <r>
      <rPr>
        <sz val="11"/>
        <color rgb="FF000000"/>
        <rFont val="宋体"/>
        <charset val="134"/>
        <scheme val="minor"/>
      </rPr>
      <t>CNY 2556</t>
    </r>
    <r>
      <rPr>
        <sz val="11"/>
        <color rgb="FF000000"/>
        <rFont val="宋体"/>
        <charset val="134"/>
        <scheme val="minor"/>
      </rPr>
      <t xml:space="preserve">
</t>
    </r>
    <r>
      <rPr>
        <sz val="11"/>
        <color rgb="FF000000"/>
        <rFont val="宋体"/>
        <charset val="134"/>
        <scheme val="minor"/>
      </rPr>
      <t>EUR 0</t>
    </r>
    <r>
      <rPr>
        <sz val="11"/>
        <color rgb="FF000000"/>
        <rFont val="宋体"/>
        <charset val="134"/>
        <scheme val="minor"/>
      </rPr>
      <t xml:space="preserve">
</t>
    </r>
    <r>
      <rPr>
        <sz val="11"/>
        <color rgb="FF000000"/>
        <rFont val="宋体"/>
        <charset val="134"/>
        <scheme val="minor"/>
      </rPr>
      <t>HKD 0.02</t>
    </r>
    <r>
      <rPr>
        <sz val="11"/>
        <color rgb="FF000000"/>
        <rFont val="宋体"/>
        <charset val="134"/>
        <scheme val="minor"/>
      </rPr>
      <t xml:space="preserve">
</t>
    </r>
    <r>
      <rPr>
        <sz val="11"/>
        <color rgb="FF000000"/>
        <rFont val="宋体"/>
        <charset val="134"/>
        <scheme val="minor"/>
      </rPr>
      <t>JPY 0</t>
    </r>
    <r>
      <rPr>
        <sz val="11"/>
        <color rgb="FF000000"/>
        <rFont val="宋体"/>
        <charset val="134"/>
        <scheme val="minor"/>
      </rPr>
      <t xml:space="preserve">
</t>
    </r>
    <r>
      <rPr>
        <sz val="11"/>
        <color rgb="FF000000"/>
        <rFont val="宋体"/>
        <charset val="134"/>
        <scheme val="minor"/>
      </rPr>
      <t>CAD 0</t>
    </r>
  </si>
  <si>
    <t>对公存款总规模-美元</t>
  </si>
  <si>
    <t>对公存款总规模-英镑</t>
  </si>
  <si>
    <t>对公存款总规模-人民币</t>
  </si>
  <si>
    <t>对公存款总规模-欧元</t>
  </si>
  <si>
    <t>对公存款总规模-港币</t>
  </si>
  <si>
    <t>对公存款总规模-日元</t>
  </si>
  <si>
    <t>对公存款总规模-加拿大元</t>
  </si>
  <si>
    <t>B008</t>
  </si>
  <si>
    <t>对公存款总规模增长率（分币别）</t>
  </si>
  <si>
    <t>（对公存款总规模-上年末对公存款总规模）/上年末对公存款总规模*100%</t>
  </si>
  <si>
    <r>
      <rPr>
        <sz val="11"/>
        <color rgb="FF000000"/>
        <rFont val="宋体"/>
        <charset val="134"/>
        <scheme val="minor"/>
      </rPr>
      <t>USD -5.63%</t>
    </r>
    <r>
      <rPr>
        <sz val="11"/>
        <color rgb="FF000000"/>
        <rFont val="宋体"/>
        <charset val="134"/>
        <scheme val="minor"/>
      </rPr>
      <t xml:space="preserve">
</t>
    </r>
    <r>
      <rPr>
        <sz val="11"/>
        <color rgb="FF000000"/>
        <rFont val="宋体"/>
        <charset val="134"/>
        <scheme val="minor"/>
      </rPr>
      <t>CNY -3.11%</t>
    </r>
    <r>
      <rPr>
        <sz val="11"/>
        <color rgb="FF000000"/>
        <rFont val="宋体"/>
        <charset val="134"/>
        <scheme val="minor"/>
      </rPr>
      <t xml:space="preserve">
</t>
    </r>
    <r>
      <rPr>
        <sz val="11"/>
        <color rgb="FF000000"/>
        <rFont val="宋体"/>
        <charset val="134"/>
        <scheme val="minor"/>
      </rPr>
      <t>HKD -71.43%</t>
    </r>
    <r>
      <rPr>
        <sz val="11"/>
        <color rgb="FF000000"/>
        <rFont val="宋体"/>
        <charset val="134"/>
        <scheme val="minor"/>
      </rPr>
      <t xml:space="preserve">
</t>
    </r>
  </si>
  <si>
    <r>
      <rPr>
        <sz val="11"/>
        <color rgb="FF000000"/>
        <rFont val="宋体"/>
        <charset val="134"/>
        <scheme val="minor"/>
      </rPr>
      <t>USD -4.38%</t>
    </r>
    <r>
      <rPr>
        <sz val="11"/>
        <color rgb="FF000000"/>
        <rFont val="宋体"/>
        <charset val="134"/>
        <scheme val="minor"/>
      </rPr>
      <t xml:space="preserve">
</t>
    </r>
    <r>
      <rPr>
        <sz val="11"/>
        <color rgb="FF000000"/>
        <rFont val="宋体"/>
        <charset val="134"/>
        <scheme val="minor"/>
      </rPr>
      <t>CNY -0.38%</t>
    </r>
    <r>
      <rPr>
        <sz val="11"/>
        <color rgb="FF000000"/>
        <rFont val="宋体"/>
        <charset val="134"/>
        <scheme val="minor"/>
      </rPr>
      <t xml:space="preserve">
</t>
    </r>
    <r>
      <rPr>
        <sz val="11"/>
        <color rgb="FF000000"/>
        <rFont val="宋体"/>
        <charset val="134"/>
        <scheme val="minor"/>
      </rPr>
      <t>HKD -35.71%</t>
    </r>
  </si>
  <si>
    <r>
      <rPr>
        <sz val="11"/>
        <color rgb="FF000000"/>
        <rFont val="宋体"/>
        <charset val="134"/>
        <scheme val="minor"/>
      </rPr>
      <t>USD 4.38%</t>
    </r>
    <r>
      <rPr>
        <sz val="11"/>
        <color rgb="FF000000"/>
        <rFont val="宋体"/>
        <charset val="134"/>
        <scheme val="minor"/>
      </rPr>
      <t xml:space="preserve">
</t>
    </r>
    <r>
      <rPr>
        <sz val="11"/>
        <color rgb="FF000000"/>
        <rFont val="宋体"/>
        <charset val="134"/>
        <scheme val="minor"/>
      </rPr>
      <t>CNY -2.92%</t>
    </r>
    <r>
      <rPr>
        <sz val="11"/>
        <color rgb="FF000000"/>
        <rFont val="宋体"/>
        <charset val="134"/>
        <scheme val="minor"/>
      </rPr>
      <t xml:space="preserve">
</t>
    </r>
    <r>
      <rPr>
        <sz val="11"/>
        <color rgb="FF000000"/>
        <rFont val="宋体"/>
        <charset val="134"/>
        <scheme val="minor"/>
      </rPr>
      <t>HKD -57.14%</t>
    </r>
  </si>
  <si>
    <r>
      <rPr>
        <sz val="11"/>
        <color rgb="FF000000"/>
        <rFont val="宋体"/>
        <charset val="134"/>
        <scheme val="minor"/>
      </rPr>
      <t>USD -6.25%</t>
    </r>
    <r>
      <rPr>
        <sz val="11"/>
        <color rgb="FF000000"/>
        <rFont val="宋体"/>
        <charset val="134"/>
        <scheme val="minor"/>
      </rPr>
      <t xml:space="preserve">
</t>
    </r>
    <r>
      <rPr>
        <sz val="11"/>
        <color rgb="FF000000"/>
        <rFont val="宋体"/>
        <charset val="134"/>
        <scheme val="minor"/>
      </rPr>
      <t>CNY -0.30%</t>
    </r>
    <r>
      <rPr>
        <sz val="11"/>
        <color rgb="FF000000"/>
        <rFont val="宋体"/>
        <charset val="134"/>
        <scheme val="minor"/>
      </rPr>
      <t xml:space="preserve">
</t>
    </r>
    <r>
      <rPr>
        <sz val="11"/>
        <color rgb="FF000000"/>
        <rFont val="宋体"/>
        <charset val="134"/>
        <scheme val="minor"/>
      </rPr>
      <t>HKD -92.86%</t>
    </r>
  </si>
  <si>
    <r>
      <rPr>
        <sz val="11"/>
        <color rgb="FF000000"/>
        <rFont val="宋体"/>
        <charset val="134"/>
        <scheme val="minor"/>
      </rPr>
      <t>USD -3.13%</t>
    </r>
    <r>
      <rPr>
        <sz val="11"/>
        <color rgb="FF000000"/>
        <rFont val="宋体"/>
        <charset val="134"/>
        <scheme val="minor"/>
      </rPr>
      <t xml:space="preserve">
</t>
    </r>
    <r>
      <rPr>
        <sz val="11"/>
        <color rgb="FF000000"/>
        <rFont val="宋体"/>
        <charset val="134"/>
        <scheme val="minor"/>
      </rPr>
      <t>CNY -0.13%</t>
    </r>
    <r>
      <rPr>
        <sz val="11"/>
        <color rgb="FF000000"/>
        <rFont val="宋体"/>
        <charset val="134"/>
        <scheme val="minor"/>
      </rPr>
      <t xml:space="preserve">
</t>
    </r>
    <r>
      <rPr>
        <sz val="11"/>
        <color rgb="FF000000"/>
        <rFont val="宋体"/>
        <charset val="134"/>
        <scheme val="minor"/>
      </rPr>
      <t>HKD -92.86%</t>
    </r>
  </si>
  <si>
    <r>
      <rPr>
        <sz val="11"/>
        <color rgb="FF000000"/>
        <rFont val="宋体"/>
        <charset val="134"/>
        <scheme val="minor"/>
      </rPr>
      <t xml:space="preserve">USD -0.15 </t>
    </r>
    <r>
      <rPr>
        <sz val="11"/>
        <color rgb="FF000000"/>
        <rFont val="宋体"/>
        <charset val="134"/>
        <scheme val="minor"/>
      </rPr>
      <t xml:space="preserve">
</t>
    </r>
    <r>
      <rPr>
        <sz val="11"/>
        <color rgb="FF000000"/>
        <rFont val="宋体"/>
        <charset val="134"/>
        <scheme val="minor"/>
      </rPr>
      <t xml:space="preserve">CNY 0.00 </t>
    </r>
    <r>
      <rPr>
        <sz val="11"/>
        <color rgb="FF000000"/>
        <rFont val="宋体"/>
        <charset val="134"/>
        <scheme val="minor"/>
      </rPr>
      <t xml:space="preserve">
</t>
    </r>
    <r>
      <rPr>
        <sz val="11"/>
        <color rgb="FF000000"/>
        <rFont val="宋体"/>
        <charset val="134"/>
        <scheme val="minor"/>
      </rPr>
      <t>HKD -0.86</t>
    </r>
    <r>
      <rPr>
        <sz val="11"/>
        <color rgb="FF000000"/>
        <rFont val="宋体"/>
        <charset val="134"/>
        <scheme val="minor"/>
      </rPr>
      <t xml:space="preserve"> </t>
    </r>
  </si>
  <si>
    <t>对公存款总规模增长率-美元</t>
  </si>
  <si>
    <t>对公存款总规模增长率-人民币</t>
  </si>
  <si>
    <t>对公存款总规模增长率-港币</t>
  </si>
  <si>
    <t>B009</t>
  </si>
  <si>
    <t>在售同业存款产品数量</t>
  </si>
  <si>
    <t>发布有效的同业存款数量</t>
  </si>
  <si>
    <t>B010</t>
  </si>
  <si>
    <t>同业存款总规模</t>
  </si>
  <si>
    <t>B011</t>
  </si>
  <si>
    <t>同业存款总规模增长率</t>
  </si>
  <si>
    <t>（同业存款总规模-上年末同业存款总规模）/上年末同业存款总规模*100%</t>
  </si>
  <si>
    <t>B012</t>
  </si>
  <si>
    <t>零售存款产品总规模-个人大额存单</t>
  </si>
  <si>
    <t>个人大额存单</t>
  </si>
  <si>
    <t>B013</t>
  </si>
  <si>
    <t>零售存款产品总规模增长率-个人大额存单</t>
  </si>
  <si>
    <t>个人大额存单增长率</t>
  </si>
  <si>
    <t>（XX零售存款产品总规模-上年末XX零售存款产品存款总规模）/上年末XX零售存款产品总规模*100%</t>
  </si>
  <si>
    <t>零售存款产品总规模-个人外币定期现汇（增强型）</t>
  </si>
  <si>
    <t>个人外币定期现汇（增强型）</t>
  </si>
  <si>
    <t>亿（美元）</t>
  </si>
  <si>
    <t>零售存款产品总规模增长率--个人外币定期现汇（增强型）</t>
  </si>
  <si>
    <t>个人外币定期现汇（增强型）增长率</t>
  </si>
  <si>
    <t>零售存款产品总规模-华兴结算盈</t>
  </si>
  <si>
    <t>华兴结算盈</t>
  </si>
  <si>
    <t>零售存款产品总规模增长率-华兴结算盈</t>
  </si>
  <si>
    <t>华兴结算盈零售存款产品总规模增长率</t>
  </si>
  <si>
    <t>B014</t>
  </si>
  <si>
    <t>对公存款产品总规模-企业定期存款</t>
  </si>
  <si>
    <t>企业定期存款</t>
  </si>
  <si>
    <t>B015</t>
  </si>
  <si>
    <t>对公存款产品总规模增长率-企业定期存款</t>
  </si>
  <si>
    <t>企业定期存款增长率</t>
  </si>
  <si>
    <t>（XX对公存款产品总规模-上年末XX对公存款产品存款总规模）/上年末XX对公存款产品总规模*100%</t>
  </si>
  <si>
    <t>对公存款产品总规模-兴享存企业定期存款</t>
  </si>
  <si>
    <t>兴享存企业定期存款</t>
  </si>
  <si>
    <t>对公存款产品总规模增长率-兴享存企业定期存款</t>
  </si>
  <si>
    <t>兴享存企业定期存款增长率</t>
  </si>
  <si>
    <t>对公存款产品总规模-兴易存企业定期存款</t>
  </si>
  <si>
    <t>兴易存企业定期存款</t>
  </si>
  <si>
    <t>对公存款产品总规模增长率-兴易存企业定期存款</t>
  </si>
  <si>
    <t>兴易存企业定期存款增长率</t>
  </si>
  <si>
    <t>B016</t>
  </si>
  <si>
    <t>同业存款产品总规模-同业存放活期</t>
  </si>
  <si>
    <t>同业存放活期</t>
  </si>
  <si>
    <t>B017</t>
  </si>
  <si>
    <t>同业存款产品总规模增长率-同业存放活期</t>
  </si>
  <si>
    <t>同业存放活期增长率</t>
  </si>
  <si>
    <t>（XX同业存款产品总规模-上年末XX同业存款产品存款总规模）/上年末XX同业存款产品总规模*100%</t>
  </si>
  <si>
    <t>同业存款产品总规模-同业存放定期</t>
  </si>
  <si>
    <t>同业存放定期</t>
  </si>
  <si>
    <t>同业存款产品总规模增长率-同业存放定期</t>
  </si>
  <si>
    <t>同业存放定期增长率</t>
  </si>
  <si>
    <t>贷款产品优化</t>
  </si>
  <si>
    <t>B018</t>
  </si>
  <si>
    <t>贷款产品优化需求成本</t>
  </si>
  <si>
    <t>本年度新核心系统贷款产品优化需求改造成本</t>
  </si>
  <si>
    <t>B019</t>
  </si>
  <si>
    <t>贷款产品优化需求成本占比</t>
  </si>
  <si>
    <t>本年度新核心系统贷款产品优化需求改造成本占总成本比例</t>
  </si>
  <si>
    <t>贷款产品优化需求成本/新核心系统本年度投入成本*100%</t>
  </si>
  <si>
    <t>B020</t>
  </si>
  <si>
    <t>在售的零售贷款产品数量</t>
  </si>
  <si>
    <t>B021</t>
  </si>
  <si>
    <t>零售贷款产品余额</t>
  </si>
  <si>
    <t>B022</t>
  </si>
  <si>
    <t>（零售贷款总规模-上年年末零售贷款总规模）/上年年末零售贷款总规模</t>
  </si>
  <si>
    <t>B023</t>
  </si>
  <si>
    <t>在售的对公贷款产品数量</t>
  </si>
  <si>
    <t>B024</t>
  </si>
  <si>
    <t>对公贷款产品余额</t>
  </si>
  <si>
    <t>B025</t>
  </si>
  <si>
    <t>（对公贷款总规模-上年年末对公贷款总规模）/上年年末对公贷款总规模</t>
  </si>
  <si>
    <t>B026</t>
  </si>
  <si>
    <t>零售贷款产品总规模-华兴好易贷（信用）</t>
  </si>
  <si>
    <t>华兴好易贷（信用）零售贷款产品总规模</t>
  </si>
  <si>
    <t>B027</t>
  </si>
  <si>
    <t>华兴好易贷（信用）零售贷款产品总规模增长率</t>
  </si>
  <si>
    <t>（XX零售贷款产品总规模-上年末XX零售贷款产品贷款总规模）/上年末XX零售贷款产品总规模*100%</t>
  </si>
  <si>
    <t>零售贷款产品总规模-好企贷-IPC</t>
  </si>
  <si>
    <t>好企贷-IPC零售贷款产品总规模增长率</t>
  </si>
  <si>
    <t>B028</t>
  </si>
  <si>
    <t>对公贷款产品总规模--兴链贷</t>
  </si>
  <si>
    <t>B029</t>
  </si>
  <si>
    <t>对公贷款产品总规模增长率--兴链贷</t>
  </si>
  <si>
    <t>（XX对公贷款产品总规模-上年末XX对公贷款产品贷款总规模）/上年末XX对公贷款产品总规模*100%</t>
  </si>
  <si>
    <t>中间业务产品优化</t>
  </si>
  <si>
    <t>B030</t>
  </si>
  <si>
    <t>中间业务优化需求成本</t>
  </si>
  <si>
    <t>本年度新核心系统中间业务优化需求改造成本</t>
  </si>
  <si>
    <t>B031</t>
  </si>
  <si>
    <t>中间业务优化需求成本占比</t>
  </si>
  <si>
    <t>本年度新核心系统中间业务优化需求改造成本占总成本比例</t>
  </si>
  <si>
    <t>中间业务优化需求成本/新核心系统本年度投入成本*100%</t>
  </si>
  <si>
    <t>B032</t>
  </si>
  <si>
    <t>在售的中间业务产品数量</t>
  </si>
  <si>
    <t>B033</t>
  </si>
  <si>
    <t>中间业务总收入</t>
  </si>
  <si>
    <t>B034</t>
  </si>
  <si>
    <t>中间业务收入比去年的收费比率</t>
  </si>
  <si>
    <t>中间业务总收入/上年年末中间业务总收入*100%</t>
  </si>
  <si>
    <t>无</t>
  </si>
  <si>
    <t>B035</t>
  </si>
  <si>
    <t>担保业务在售的中间业务产品数量</t>
  </si>
  <si>
    <t>投资银行业务在售的中间业务产品数量</t>
  </si>
  <si>
    <t>管理业务在售的中间业务产品数量</t>
  </si>
  <si>
    <t>其他业务在售的中间业务产品数量</t>
  </si>
  <si>
    <t>结算业务在售的中间业务产品数量</t>
  </si>
  <si>
    <t>其他在售的中间业务产品数量</t>
  </si>
  <si>
    <t>B036</t>
  </si>
  <si>
    <t>结算业务各中间业务产品金额</t>
  </si>
  <si>
    <t>管理业务各中间业务产品金额</t>
  </si>
  <si>
    <t>担保业务各中间业务产品金额</t>
  </si>
  <si>
    <t>投资银行业务各中间业务产品金额</t>
  </si>
  <si>
    <t>其他业务各中间业务产品金额</t>
  </si>
  <si>
    <t>其他各中间业务产品金额</t>
  </si>
  <si>
    <t>B037</t>
  </si>
  <si>
    <t>结算业务中间业务产品增长率</t>
  </si>
  <si>
    <t>结算业务中间业务总收入/结算业务上年年末中间业务总收入*100%</t>
  </si>
  <si>
    <t>管理业务中间业务产品增长率</t>
  </si>
  <si>
    <t>管理业务中间业务总收入/结算业务上年年末中间业务总收入*100%</t>
  </si>
  <si>
    <t>担保业务中间业务产品增长率</t>
  </si>
  <si>
    <t>担保业务中间业务总收入/结算业务上年年末中间业务总收入*100%</t>
  </si>
  <si>
    <t>投资银行中间业务产品增长率</t>
  </si>
  <si>
    <t>投资银行中间业务总收入/结算业务上年年末中间业务总收入*100%</t>
  </si>
  <si>
    <t>其他业务中间业务产品增长率</t>
  </si>
  <si>
    <t>其他业务中间业务总收入/结算业务上年年末中间业务总收入*100%</t>
  </si>
  <si>
    <t>其他中间业务产品增长率</t>
  </si>
  <si>
    <t>其他中间业务总收入/结算业务上年年末中间业务总收入*100%</t>
  </si>
  <si>
    <r>
      <rPr>
        <b/>
        <sz val="10"/>
        <color rgb="FF4874CB"/>
        <rFont val="宋体"/>
        <charset val="134"/>
        <scheme val="minor"/>
      </rPr>
      <t xml:space="preserve">  </t>
    </r>
    <r>
      <rPr>
        <b/>
        <sz val="10"/>
        <color rgb="FF4874CB"/>
        <rFont val="宋体"/>
        <charset val="134"/>
        <scheme val="minor"/>
      </rPr>
      <t>2.1.2新增存、贷、中间业务产品情况----针对当年新增产品设定对应的产品指标</t>
    </r>
  </si>
  <si>
    <t>新增存款产品</t>
  </si>
  <si>
    <t>B046</t>
  </si>
  <si>
    <t>新增存款产品需求成本</t>
  </si>
  <si>
    <t>本年度新核心系统新增存款产品需求改造成本</t>
  </si>
  <si>
    <t>B047</t>
  </si>
  <si>
    <t>新增存款产品需求成本占比</t>
  </si>
  <si>
    <t>本年度新核心系统新增存款产品需求改造成本占总成本比例</t>
  </si>
  <si>
    <t>新增存款产品需求成本/新核心系统本年度投入成本*100%</t>
  </si>
  <si>
    <t>B050</t>
  </si>
  <si>
    <t>XX存款产品余额</t>
  </si>
  <si>
    <t>B051</t>
  </si>
  <si>
    <t>XX存款产品余额占比</t>
  </si>
  <si>
    <t>XX存款产品余额/该XX存款产品大类(如所属定期类，则用定期类)的总规模*100%</t>
  </si>
  <si>
    <t>B052</t>
  </si>
  <si>
    <t>XX存款产品累计购买笔数</t>
  </si>
  <si>
    <t>B053</t>
  </si>
  <si>
    <t>XX存款产品累计购买金额</t>
  </si>
  <si>
    <t>B054</t>
  </si>
  <si>
    <t>XX存款产品累计购买客户数</t>
  </si>
  <si>
    <t>B055</t>
  </si>
  <si>
    <t>XX存款产品月购买笔数</t>
  </si>
  <si>
    <t>B056</t>
  </si>
  <si>
    <t>XX存款产品月购买金额</t>
  </si>
  <si>
    <t>B057</t>
  </si>
  <si>
    <t>XX存款产品月购买客户数</t>
  </si>
  <si>
    <t>新增贷款产品</t>
  </si>
  <si>
    <t>B058</t>
  </si>
  <si>
    <t>新增贷款产品需求成本</t>
  </si>
  <si>
    <t>本年度新核心系统新增贷款产品需求改造成本</t>
  </si>
  <si>
    <t>B059</t>
  </si>
  <si>
    <t>新增贷款产品需求成本占比</t>
  </si>
  <si>
    <t>本年度新核心系统新增贷款产品需求改造成本占总成本比例</t>
  </si>
  <si>
    <t>新增贷款产品需求成本/新核心系统本年度投入成本*100%</t>
  </si>
  <si>
    <t>B062</t>
  </si>
  <si>
    <t>华兴好易贷（华强）新增贷款产品余额</t>
  </si>
  <si>
    <t>B063</t>
  </si>
  <si>
    <t>华兴好易贷（华强）新增贷款产品余额占比</t>
  </si>
  <si>
    <t>华兴好易贷（华强）新增贷款产品余额余额/对公或零售贷款总规模*100%</t>
  </si>
  <si>
    <t>B064</t>
  </si>
  <si>
    <t>华兴好易贷（华强）贷款产品累计购买笔数</t>
  </si>
  <si>
    <t>B065</t>
  </si>
  <si>
    <t>华兴好易贷（华强）贷款产品累计购买金额</t>
  </si>
  <si>
    <t>B066</t>
  </si>
  <si>
    <t>华兴好易贷（华强）贷款产品累计购买客户数</t>
  </si>
  <si>
    <t>B067</t>
  </si>
  <si>
    <t>华兴好易贷（华强）贷款产品月购买笔数</t>
  </si>
  <si>
    <t>B068</t>
  </si>
  <si>
    <t>华兴好易贷（华强）贷款产品月购买金额</t>
  </si>
  <si>
    <t>B069</t>
  </si>
  <si>
    <t>华兴好易贷（华强）贷款产品月购买客户数</t>
  </si>
  <si>
    <t>华兴好易贷（经营-担保）新增贷款产品余额</t>
  </si>
  <si>
    <t>华兴好易贷（经营-担保）新增贷款产品余额占比</t>
  </si>
  <si>
    <t>华兴好易贷（经营-担保）新增贷款产品余额余额/对公或零售贷款总规模*100%</t>
  </si>
  <si>
    <t>华兴好易贷（经营-担保）贷款产品累计购买笔数</t>
  </si>
  <si>
    <t>华兴好易贷（经营-担保）贷款产品累计购买金额</t>
  </si>
  <si>
    <t>华兴好易贷（经营-担保）贷款产品累计购买客户数</t>
  </si>
  <si>
    <t>华兴好易贷（经营-担保）贷款产品月购买笔数</t>
  </si>
  <si>
    <t>华兴好易贷（经营-担保）贷款产品月购买金额</t>
  </si>
  <si>
    <t>华兴好易贷（经营-担保）贷款产品月购买客户数</t>
  </si>
  <si>
    <t>华兴好易贷（经营-信用）新增贷款产品余额</t>
  </si>
  <si>
    <t>华兴好易贷（经营-信用）新增贷款产品余额占比</t>
  </si>
  <si>
    <t>华兴好易贷（经营-信用）新增贷款产品余额余额/对公或零售贷款总规模*100%</t>
  </si>
  <si>
    <t>华兴好易贷（经营-信用）贷款产品累计购买笔数</t>
  </si>
  <si>
    <t>华兴好易贷（经营-信用）贷款产品累计购买金额</t>
  </si>
  <si>
    <t>华兴好易贷（经营-信用）贷款产品累计购买客户数</t>
  </si>
  <si>
    <t>华兴好易贷（经营-信用）贷款产品月购买笔数</t>
  </si>
  <si>
    <t>华兴好易贷（经营-信用）贷款产品月购买金额</t>
  </si>
  <si>
    <t>华兴好易贷（经营-信用）贷款产品月购买客户数</t>
  </si>
  <si>
    <t>兴保贷新增贷款产品余额</t>
  </si>
  <si>
    <t>兴保贷新增贷款产品余额占比</t>
  </si>
  <si>
    <t>兴保贷新增贷款产品余额余额/对公或零售贷款总规模*100%</t>
  </si>
  <si>
    <t>兴保贷贷款产品累计购买笔数</t>
  </si>
  <si>
    <t>兴保贷贷款产品累计购买金额</t>
  </si>
  <si>
    <t>兴保贷贷款产品累计购买客户数</t>
  </si>
  <si>
    <t>兴保贷贷款产品月购买笔数</t>
  </si>
  <si>
    <t>兴保贷贷款产品月购买金额</t>
  </si>
  <si>
    <t>兴保贷贷款产品月购买客户数</t>
  </si>
  <si>
    <t>跨境电商贷新增贷款产品余额</t>
  </si>
  <si>
    <t>跨境电商贷新增贷款产品余额占比</t>
  </si>
  <si>
    <t>跨境电商贷新增贷款产品余额余额/对公或零售贷款总规模*100%</t>
  </si>
  <si>
    <t>跨境电商贷贷款产品累计购买笔数</t>
  </si>
  <si>
    <t>跨境电商贷贷款产品累计购买金额</t>
  </si>
  <si>
    <t>跨境电商贷贷款产品累计购买客户数</t>
  </si>
  <si>
    <t>跨境电商贷贷款产品月购买笔数</t>
  </si>
  <si>
    <t>跨境电商贷贷款产品月购买金额</t>
  </si>
  <si>
    <t>跨境电商贷贷款产品月购买客户数</t>
  </si>
  <si>
    <t>新增中间业务产品</t>
  </si>
  <si>
    <t>新增中间业务产品需求成本</t>
  </si>
  <si>
    <t>本年度新核心系统新增中间业务产品需求改造成本</t>
  </si>
  <si>
    <t>新增中间业务产品需求成本占比</t>
  </si>
  <si>
    <t>本年度新核心系统新增中间业务产品需求改造成本占总成本比例</t>
  </si>
  <si>
    <t>新增中间业务产品需求成本/新核心系统本年度投入成本*100%</t>
  </si>
  <si>
    <t>跨境电商业务收款手续费中间业务产品累计交易笔数</t>
  </si>
  <si>
    <t>跨境电商业务收款手续费中间业务产品收入</t>
  </si>
  <si>
    <t>跨境电商业务收款手续费中间业务产品累计交易客户数</t>
  </si>
  <si>
    <t>B070</t>
  </si>
  <si>
    <t>跨境电商业务收款手续费中间业务产品累计收入占比</t>
  </si>
  <si>
    <t>XX中间业务产品收入/中间业务收入（或支出）*100%</t>
  </si>
  <si>
    <t>银团贷款参加费中间业务产品累计交易笔数</t>
  </si>
  <si>
    <t>银团贷款参加费中间业务产品收入</t>
  </si>
  <si>
    <t>银团贷款参加费中间业务产品累计交易客户数</t>
  </si>
  <si>
    <t>银团贷款参加费中间业务产品累计收入占比</t>
  </si>
  <si>
    <r>
      <rPr>
        <b/>
        <sz val="10"/>
        <color rgb="FF000000"/>
        <rFont val="宋体"/>
        <charset val="134"/>
        <scheme val="minor"/>
      </rPr>
      <t>3、账户管理与支付结算效能</t>
    </r>
    <r>
      <rPr>
        <b/>
        <sz val="10"/>
        <color rgb="FF000000"/>
        <rFont val="宋体"/>
        <charset val="134"/>
        <scheme val="minor"/>
      </rPr>
      <t xml:space="preserve"> </t>
    </r>
  </si>
  <si>
    <t>账户体系优化</t>
  </si>
  <si>
    <t>账户体系优化需求成本</t>
  </si>
  <si>
    <t>本年度账户体系优化需求成本</t>
  </si>
  <si>
    <t>账户体系优化需求成本占比</t>
  </si>
  <si>
    <t>账户体系优化需求成本占总成本比例</t>
  </si>
  <si>
    <t>账户体系优化需求成本/新核心系统本年度投入成本*100%</t>
  </si>
  <si>
    <t>有效零售存款账户数</t>
  </si>
  <si>
    <t>新增有效零售存款账户数</t>
  </si>
  <si>
    <t>-</t>
  </si>
  <si>
    <t>新增有效零售存款账户数增长率</t>
  </si>
  <si>
    <t>I类账户数</t>
  </si>
  <si>
    <t>新增I类账户数</t>
  </si>
  <si>
    <t>新增I类账户数增长率</t>
  </si>
  <si>
    <t>II类账户数</t>
  </si>
  <si>
    <t>新增II类账户数</t>
  </si>
  <si>
    <t>新增II类账户数增长率</t>
  </si>
  <si>
    <t>III类账户数</t>
  </si>
  <si>
    <t>新增III类账户数</t>
  </si>
  <si>
    <t>新增III类账户数增长率</t>
  </si>
  <si>
    <t>有效对公存款账户数</t>
  </si>
  <si>
    <t>新增有效对公存款账户数</t>
  </si>
  <si>
    <t>新增有效对公存款账户数增长率</t>
  </si>
  <si>
    <t>有效零售贷款账户数</t>
  </si>
  <si>
    <t>新增有效零售贷款账户数</t>
  </si>
  <si>
    <t>新增有效零售贷款账户数增长率</t>
  </si>
  <si>
    <t>有效对公贷款账户数</t>
  </si>
  <si>
    <t>新增有效对公贷款账户数</t>
  </si>
  <si>
    <t>新增有效对公贷款账户数增长率</t>
  </si>
  <si>
    <t>账户信息查询平均响应时间</t>
  </si>
  <si>
    <t>新账户开立平均处理时间</t>
  </si>
  <si>
    <t>支付结算相关需求优化成本</t>
  </si>
  <si>
    <t>本年度支付结算相关需求优化成本</t>
  </si>
  <si>
    <t>支付结算相关需求优化成本占比</t>
  </si>
  <si>
    <t>新核心系统支付结算相关需求优化成本占总成本比例</t>
  </si>
  <si>
    <t>支付结算相关需求优化成本/新核心系统本年度投入成本*100%</t>
  </si>
  <si>
    <t>支付结算业务年日均笔数</t>
  </si>
  <si>
    <t>支付结算业务年日均金额</t>
  </si>
  <si>
    <t>支付结算业务处理年日均成功率</t>
  </si>
  <si>
    <t>（支付结算总笔数-核心超时或异常笔数）/支付结算总笔数</t>
  </si>
  <si>
    <t>大小额支付结算业务年日均笔数</t>
  </si>
  <si>
    <t>大小额支付结算业务年日均金额</t>
  </si>
  <si>
    <t>大小额支付结算业务年日均处理成功率</t>
  </si>
  <si>
    <t>超级网银支付结算业务年日均笔数</t>
  </si>
  <si>
    <t>超级网银支付结算业务年日均金额</t>
  </si>
  <si>
    <t>超级网银支付结算业务年日均处理成功率</t>
  </si>
  <si>
    <t>城银支付结算业务年日均笔数</t>
  </si>
  <si>
    <t>城银支付结算业务年日均金额</t>
  </si>
  <si>
    <t>城银支付结算业务年日均处理成功率</t>
  </si>
  <si>
    <t>数币支付结算业务年日均笔数</t>
  </si>
  <si>
    <t>数币支付结算业务年日均金额</t>
  </si>
  <si>
    <t>数币支付结算业务年日均处理成功率</t>
  </si>
  <si>
    <t>银联支付结算业务年日均笔数</t>
  </si>
  <si>
    <t>银联支付结算业务年日均金额</t>
  </si>
  <si>
    <t>银联支付结算业务年日均处理成功率</t>
  </si>
  <si>
    <t>网联支付结算业务年日均笔数</t>
  </si>
  <si>
    <t>网联支付结算业务年日均金额</t>
  </si>
  <si>
    <t>网联支付结算业务年日均处理成功率</t>
  </si>
  <si>
    <t>银联无卡支付结算业务年日均笔数</t>
  </si>
  <si>
    <t>银联无卡支付结算业务年日均金额</t>
  </si>
  <si>
    <t>银联无卡支付结算业务年日均处理成功率</t>
  </si>
  <si>
    <t>C047</t>
  </si>
  <si>
    <t>结汇业务总交易笔数</t>
  </si>
  <si>
    <t>C048</t>
  </si>
  <si>
    <t>结汇业务总交易金额</t>
  </si>
  <si>
    <t>结汇业务总交易金额-折算人民币</t>
  </si>
  <si>
    <t>C049</t>
  </si>
  <si>
    <t>售汇业务总交易笔数</t>
  </si>
  <si>
    <t>C050</t>
  </si>
  <si>
    <t>售汇业务总交易金额</t>
  </si>
  <si>
    <t>售汇业务总交易金额-折算人民币</t>
  </si>
  <si>
    <t>4、公共运营支撑</t>
  </si>
  <si>
    <t>公共运营支撑</t>
  </si>
  <si>
    <t>D001</t>
  </si>
  <si>
    <t>公共运营需求成本</t>
  </si>
  <si>
    <t>本年度公共运营需求成本</t>
  </si>
  <si>
    <t>D002</t>
  </si>
  <si>
    <t>公共运营需求成本占比</t>
  </si>
  <si>
    <t>D003</t>
  </si>
  <si>
    <t>核算机构数量</t>
  </si>
  <si>
    <t>select count(*) from ens_ob.fm_branch</t>
  </si>
  <si>
    <t>D004</t>
  </si>
  <si>
    <t>实际柜员数量</t>
  </si>
  <si>
    <t>select count(*) from ens_ob.fm_user where user_sub_type='01'</t>
  </si>
  <si>
    <t>D005</t>
  </si>
  <si>
    <t>虚拟柜员数量</t>
  </si>
  <si>
    <t>select count(*) from ens_ob.fm_user where user_sub_type!='01'</t>
  </si>
  <si>
    <t>D006</t>
  </si>
  <si>
    <t>现金余额（分币别）</t>
  </si>
  <si>
    <t>现金余额</t>
  </si>
  <si>
    <t>select ccy, round(sum(balance)*0.00000001,2) from ens_eg.eg_prod_acct_bal_bak where prod_type in ('901010100001','901010100002') group by ccy order by ccy</t>
  </si>
  <si>
    <r>
      <rPr>
        <sz val="11"/>
        <color rgb="FF000000"/>
        <rFont val="宋体"/>
        <charset val="134"/>
        <scheme val="minor"/>
      </rPr>
      <t>AUD 0.00</t>
    </r>
    <r>
      <rPr>
        <sz val="11"/>
        <color rgb="FF000000"/>
        <rFont val="宋体"/>
        <charset val="134"/>
        <scheme val="minor"/>
      </rPr>
      <t xml:space="preserve">
</t>
    </r>
    <r>
      <rPr>
        <sz val="11"/>
        <color rgb="FF000000"/>
        <rFont val="宋体"/>
        <charset val="134"/>
        <scheme val="minor"/>
      </rPr>
      <t>CAD 0.00</t>
    </r>
    <r>
      <rPr>
        <sz val="11"/>
        <color rgb="FF000000"/>
        <rFont val="宋体"/>
        <charset val="134"/>
        <scheme val="minor"/>
      </rPr>
      <t xml:space="preserve">
</t>
    </r>
    <r>
      <rPr>
        <sz val="11"/>
        <color rgb="FF000000"/>
        <rFont val="宋体"/>
        <charset val="134"/>
        <scheme val="minor"/>
      </rPr>
      <t>CNY 2.28</t>
    </r>
    <r>
      <rPr>
        <sz val="11"/>
        <color rgb="FF000000"/>
        <rFont val="宋体"/>
        <charset val="134"/>
        <scheme val="minor"/>
      </rPr>
      <t xml:space="preserve">
</t>
    </r>
    <r>
      <rPr>
        <sz val="11"/>
        <color rgb="FF000000"/>
        <rFont val="宋体"/>
        <charset val="134"/>
        <scheme val="minor"/>
      </rPr>
      <t>EUR 0.00</t>
    </r>
    <r>
      <rPr>
        <sz val="11"/>
        <color rgb="FF000000"/>
        <rFont val="宋体"/>
        <charset val="134"/>
        <scheme val="minor"/>
      </rPr>
      <t xml:space="preserve">
</t>
    </r>
    <r>
      <rPr>
        <sz val="11"/>
        <color rgb="FF000000"/>
        <rFont val="宋体"/>
        <charset val="134"/>
        <scheme val="minor"/>
      </rPr>
      <t>GBP 0.00</t>
    </r>
    <r>
      <rPr>
        <sz val="11"/>
        <color rgb="FF000000"/>
        <rFont val="宋体"/>
        <charset val="134"/>
        <scheme val="minor"/>
      </rPr>
      <t xml:space="preserve">
</t>
    </r>
    <r>
      <rPr>
        <sz val="11"/>
        <color rgb="FF000000"/>
        <rFont val="宋体"/>
        <charset val="134"/>
        <scheme val="minor"/>
      </rPr>
      <t>HKD 0.05</t>
    </r>
    <r>
      <rPr>
        <sz val="11"/>
        <color rgb="FF000000"/>
        <rFont val="宋体"/>
        <charset val="134"/>
        <scheme val="minor"/>
      </rPr>
      <t xml:space="preserve">
</t>
    </r>
    <r>
      <rPr>
        <sz val="11"/>
        <color rgb="FF000000"/>
        <rFont val="宋体"/>
        <charset val="134"/>
        <scheme val="minor"/>
      </rPr>
      <t>JPY 0.00</t>
    </r>
    <r>
      <rPr>
        <sz val="11"/>
        <color rgb="FF000000"/>
        <rFont val="宋体"/>
        <charset val="134"/>
        <scheme val="minor"/>
      </rPr>
      <t xml:space="preserve">
</t>
    </r>
    <r>
      <rPr>
        <sz val="11"/>
        <color rgb="FF000000"/>
        <rFont val="宋体"/>
        <charset val="134"/>
        <scheme val="minor"/>
      </rPr>
      <t>USD 0.03</t>
    </r>
  </si>
  <si>
    <r>
      <rPr>
        <sz val="11"/>
        <color rgb="FF000000"/>
        <rFont val="宋体"/>
        <charset val="134"/>
        <scheme val="minor"/>
      </rPr>
      <t>AUD 0.00</t>
    </r>
    <r>
      <rPr>
        <sz val="11"/>
        <color rgb="FF000000"/>
        <rFont val="宋体"/>
        <charset val="134"/>
        <scheme val="minor"/>
      </rPr>
      <t xml:space="preserve">
</t>
    </r>
    <r>
      <rPr>
        <sz val="11"/>
        <color rgb="FF000000"/>
        <rFont val="宋体"/>
        <charset val="134"/>
        <scheme val="minor"/>
      </rPr>
      <t>CAD 0.00</t>
    </r>
    <r>
      <rPr>
        <sz val="11"/>
        <color rgb="FF000000"/>
        <rFont val="宋体"/>
        <charset val="134"/>
        <scheme val="minor"/>
      </rPr>
      <t xml:space="preserve">
</t>
    </r>
    <r>
      <rPr>
        <sz val="11"/>
        <color rgb="FF000000"/>
        <rFont val="宋体"/>
        <charset val="134"/>
        <scheme val="minor"/>
      </rPr>
      <t>CNY 2.28</t>
    </r>
    <r>
      <rPr>
        <sz val="11"/>
        <color rgb="FF000000"/>
        <rFont val="宋体"/>
        <charset val="134"/>
        <scheme val="minor"/>
      </rPr>
      <t xml:space="preserve">
</t>
    </r>
    <r>
      <rPr>
        <sz val="11"/>
        <color rgb="FF000000"/>
        <rFont val="宋体"/>
        <charset val="134"/>
        <scheme val="minor"/>
      </rPr>
      <t>EUR 0.00</t>
    </r>
    <r>
      <rPr>
        <sz val="11"/>
        <color rgb="FF000000"/>
        <rFont val="宋体"/>
        <charset val="134"/>
        <scheme val="minor"/>
      </rPr>
      <t xml:space="preserve">
</t>
    </r>
    <r>
      <rPr>
        <sz val="11"/>
        <color rgb="FF000000"/>
        <rFont val="宋体"/>
        <charset val="134"/>
        <scheme val="minor"/>
      </rPr>
      <t>GBP 0.00</t>
    </r>
    <r>
      <rPr>
        <sz val="11"/>
        <color rgb="FF000000"/>
        <rFont val="宋体"/>
        <charset val="134"/>
        <scheme val="minor"/>
      </rPr>
      <t xml:space="preserve">
</t>
    </r>
    <r>
      <rPr>
        <sz val="11"/>
        <color rgb="FF000000"/>
        <rFont val="宋体"/>
        <charset val="134"/>
        <scheme val="minor"/>
      </rPr>
      <t>HKD 0.05</t>
    </r>
    <r>
      <rPr>
        <sz val="11"/>
        <color rgb="FF000000"/>
        <rFont val="宋体"/>
        <charset val="134"/>
        <scheme val="minor"/>
      </rPr>
      <t xml:space="preserve">
</t>
    </r>
    <r>
      <rPr>
        <sz val="11"/>
        <color rgb="FF000000"/>
        <rFont val="宋体"/>
        <charset val="134"/>
        <scheme val="minor"/>
      </rPr>
      <t>JPY 0.00</t>
    </r>
    <r>
      <rPr>
        <sz val="11"/>
        <color rgb="FF000000"/>
        <rFont val="宋体"/>
        <charset val="134"/>
        <scheme val="minor"/>
      </rPr>
      <t xml:space="preserve">
</t>
    </r>
    <r>
      <rPr>
        <sz val="11"/>
        <color rgb="FF000000"/>
        <rFont val="宋体"/>
        <charset val="134"/>
        <scheme val="minor"/>
      </rPr>
      <t>USD 0.04</t>
    </r>
  </si>
  <si>
    <r>
      <rPr>
        <sz val="11"/>
        <color rgb="FF000000"/>
        <rFont val="宋体"/>
        <charset val="134"/>
        <scheme val="minor"/>
      </rPr>
      <t>AUD 0.00</t>
    </r>
    <r>
      <rPr>
        <sz val="11"/>
        <color rgb="FF000000"/>
        <rFont val="宋体"/>
        <charset val="134"/>
        <scheme val="minor"/>
      </rPr>
      <t xml:space="preserve">
</t>
    </r>
    <r>
      <rPr>
        <sz val="11"/>
        <color rgb="FF000000"/>
        <rFont val="宋体"/>
        <charset val="134"/>
        <scheme val="minor"/>
      </rPr>
      <t>CAD 0.00</t>
    </r>
    <r>
      <rPr>
        <sz val="11"/>
        <color rgb="FF000000"/>
        <rFont val="宋体"/>
        <charset val="134"/>
        <scheme val="minor"/>
      </rPr>
      <t xml:space="preserve">
</t>
    </r>
    <r>
      <rPr>
        <sz val="11"/>
        <color rgb="FF000000"/>
        <rFont val="宋体"/>
        <charset val="134"/>
        <scheme val="minor"/>
      </rPr>
      <t>CNY 2.63</t>
    </r>
    <r>
      <rPr>
        <sz val="11"/>
        <color rgb="FF000000"/>
        <rFont val="宋体"/>
        <charset val="134"/>
        <scheme val="minor"/>
      </rPr>
      <t xml:space="preserve">
</t>
    </r>
    <r>
      <rPr>
        <sz val="11"/>
        <color rgb="FF000000"/>
        <rFont val="宋体"/>
        <charset val="134"/>
        <scheme val="minor"/>
      </rPr>
      <t>EUR 0.00</t>
    </r>
    <r>
      <rPr>
        <sz val="11"/>
        <color rgb="FF000000"/>
        <rFont val="宋体"/>
        <charset val="134"/>
        <scheme val="minor"/>
      </rPr>
      <t xml:space="preserve">
</t>
    </r>
    <r>
      <rPr>
        <sz val="11"/>
        <color rgb="FF000000"/>
        <rFont val="宋体"/>
        <charset val="134"/>
        <scheme val="minor"/>
      </rPr>
      <t>GBP 0.00</t>
    </r>
    <r>
      <rPr>
        <sz val="11"/>
        <color rgb="FF000000"/>
        <rFont val="宋体"/>
        <charset val="134"/>
        <scheme val="minor"/>
      </rPr>
      <t xml:space="preserve">
</t>
    </r>
    <r>
      <rPr>
        <sz val="11"/>
        <color rgb="FF000000"/>
        <rFont val="宋体"/>
        <charset val="134"/>
        <scheme val="minor"/>
      </rPr>
      <t>HKD 0.04</t>
    </r>
    <r>
      <rPr>
        <sz val="11"/>
        <color rgb="FF000000"/>
        <rFont val="宋体"/>
        <charset val="134"/>
        <scheme val="minor"/>
      </rPr>
      <t xml:space="preserve">
</t>
    </r>
    <r>
      <rPr>
        <sz val="11"/>
        <color rgb="FF000000"/>
        <rFont val="宋体"/>
        <charset val="134"/>
        <scheme val="minor"/>
      </rPr>
      <t>JPY 0.00</t>
    </r>
    <r>
      <rPr>
        <sz val="11"/>
        <color rgb="FF000000"/>
        <rFont val="宋体"/>
        <charset val="134"/>
        <scheme val="minor"/>
      </rPr>
      <t xml:space="preserve">
</t>
    </r>
    <r>
      <rPr>
        <sz val="11"/>
        <color rgb="FF000000"/>
        <rFont val="宋体"/>
        <charset val="134"/>
        <scheme val="minor"/>
      </rPr>
      <t>USD 0.06</t>
    </r>
  </si>
  <si>
    <r>
      <rPr>
        <sz val="11"/>
        <color rgb="FF000000"/>
        <rFont val="宋体"/>
        <charset val="134"/>
        <scheme val="minor"/>
      </rPr>
      <t>AUD 0.00</t>
    </r>
    <r>
      <rPr>
        <sz val="11"/>
        <color rgb="FF000000"/>
        <rFont val="宋体"/>
        <charset val="134"/>
        <scheme val="minor"/>
      </rPr>
      <t xml:space="preserve">
</t>
    </r>
    <r>
      <rPr>
        <sz val="11"/>
        <color rgb="FF000000"/>
        <rFont val="宋体"/>
        <charset val="134"/>
        <scheme val="minor"/>
      </rPr>
      <t>CAD 0.00</t>
    </r>
    <r>
      <rPr>
        <sz val="11"/>
        <color rgb="FF000000"/>
        <rFont val="宋体"/>
        <charset val="134"/>
        <scheme val="minor"/>
      </rPr>
      <t xml:space="preserve">
</t>
    </r>
    <r>
      <rPr>
        <sz val="11"/>
        <color rgb="FF000000"/>
        <rFont val="宋体"/>
        <charset val="134"/>
        <scheme val="minor"/>
      </rPr>
      <t>CNY 2.25</t>
    </r>
    <r>
      <rPr>
        <sz val="11"/>
        <color rgb="FF000000"/>
        <rFont val="宋体"/>
        <charset val="134"/>
        <scheme val="minor"/>
      </rPr>
      <t xml:space="preserve">
</t>
    </r>
    <r>
      <rPr>
        <sz val="11"/>
        <color rgb="FF000000"/>
        <rFont val="宋体"/>
        <charset val="134"/>
        <scheme val="minor"/>
      </rPr>
      <t>EUR 0.00</t>
    </r>
    <r>
      <rPr>
        <sz val="11"/>
        <color rgb="FF000000"/>
        <rFont val="宋体"/>
        <charset val="134"/>
        <scheme val="minor"/>
      </rPr>
      <t xml:space="preserve">
</t>
    </r>
    <r>
      <rPr>
        <sz val="11"/>
        <color rgb="FF000000"/>
        <rFont val="宋体"/>
        <charset val="134"/>
        <scheme val="minor"/>
      </rPr>
      <t>GBP 0.00</t>
    </r>
    <r>
      <rPr>
        <sz val="11"/>
        <color rgb="FF000000"/>
        <rFont val="宋体"/>
        <charset val="134"/>
        <scheme val="minor"/>
      </rPr>
      <t xml:space="preserve">
</t>
    </r>
    <r>
      <rPr>
        <sz val="11"/>
        <color rgb="FF000000"/>
        <rFont val="宋体"/>
        <charset val="134"/>
        <scheme val="minor"/>
      </rPr>
      <t>HKD 0.05</t>
    </r>
    <r>
      <rPr>
        <sz val="11"/>
        <color rgb="FF000000"/>
        <rFont val="宋体"/>
        <charset val="134"/>
        <scheme val="minor"/>
      </rPr>
      <t xml:space="preserve">
</t>
    </r>
    <r>
      <rPr>
        <sz val="11"/>
        <color rgb="FF000000"/>
        <rFont val="宋体"/>
        <charset val="134"/>
        <scheme val="minor"/>
      </rPr>
      <t>JPY 0.00</t>
    </r>
    <r>
      <rPr>
        <sz val="11"/>
        <color rgb="FF000000"/>
        <rFont val="宋体"/>
        <charset val="134"/>
        <scheme val="minor"/>
      </rPr>
      <t xml:space="preserve">
</t>
    </r>
    <r>
      <rPr>
        <sz val="11"/>
        <color rgb="FF000000"/>
        <rFont val="宋体"/>
        <charset val="134"/>
        <scheme val="minor"/>
      </rPr>
      <t>USD 0.04</t>
    </r>
  </si>
  <si>
    <r>
      <rPr>
        <sz val="11"/>
        <color rgb="FF000000"/>
        <rFont val="宋体"/>
        <charset val="134"/>
        <scheme val="minor"/>
      </rPr>
      <t>AUD 0.00</t>
    </r>
    <r>
      <rPr>
        <sz val="11"/>
        <color rgb="FF000000"/>
        <rFont val="宋体"/>
        <charset val="134"/>
        <scheme val="minor"/>
      </rPr>
      <t xml:space="preserve">
</t>
    </r>
    <r>
      <rPr>
        <sz val="11"/>
        <color rgb="FF000000"/>
        <rFont val="宋体"/>
        <charset val="134"/>
        <scheme val="minor"/>
      </rPr>
      <t>CAD 0.00</t>
    </r>
    <r>
      <rPr>
        <sz val="11"/>
        <color rgb="FF000000"/>
        <rFont val="宋体"/>
        <charset val="134"/>
        <scheme val="minor"/>
      </rPr>
      <t xml:space="preserve">
</t>
    </r>
    <r>
      <rPr>
        <sz val="11"/>
        <color rgb="FF000000"/>
        <rFont val="宋体"/>
        <charset val="134"/>
        <scheme val="minor"/>
      </rPr>
      <t>CNY 2.10</t>
    </r>
    <r>
      <rPr>
        <sz val="11"/>
        <color rgb="FF000000"/>
        <rFont val="宋体"/>
        <charset val="134"/>
        <scheme val="minor"/>
      </rPr>
      <t xml:space="preserve">
</t>
    </r>
    <r>
      <rPr>
        <sz val="11"/>
        <color rgb="FF000000"/>
        <rFont val="宋体"/>
        <charset val="134"/>
        <scheme val="minor"/>
      </rPr>
      <t>EUR 0.00</t>
    </r>
    <r>
      <rPr>
        <sz val="11"/>
        <color rgb="FF000000"/>
        <rFont val="宋体"/>
        <charset val="134"/>
        <scheme val="minor"/>
      </rPr>
      <t xml:space="preserve">
</t>
    </r>
    <r>
      <rPr>
        <sz val="11"/>
        <color rgb="FF000000"/>
        <rFont val="宋体"/>
        <charset val="134"/>
        <scheme val="minor"/>
      </rPr>
      <t>GBP 0.00</t>
    </r>
    <r>
      <rPr>
        <sz val="11"/>
        <color rgb="FF000000"/>
        <rFont val="宋体"/>
        <charset val="134"/>
        <scheme val="minor"/>
      </rPr>
      <t xml:space="preserve">
</t>
    </r>
    <r>
      <rPr>
        <sz val="11"/>
        <color rgb="FF000000"/>
        <rFont val="宋体"/>
        <charset val="134"/>
        <scheme val="minor"/>
      </rPr>
      <t>HKD 0.04</t>
    </r>
    <r>
      <rPr>
        <sz val="11"/>
        <color rgb="FF000000"/>
        <rFont val="宋体"/>
        <charset val="134"/>
        <scheme val="minor"/>
      </rPr>
      <t xml:space="preserve">
</t>
    </r>
    <r>
      <rPr>
        <sz val="11"/>
        <color rgb="FF000000"/>
        <rFont val="宋体"/>
        <charset val="134"/>
        <scheme val="minor"/>
      </rPr>
      <t>JPY 0.00</t>
    </r>
    <r>
      <rPr>
        <sz val="11"/>
        <color rgb="FF000000"/>
        <rFont val="宋体"/>
        <charset val="134"/>
        <scheme val="minor"/>
      </rPr>
      <t xml:space="preserve">
</t>
    </r>
    <r>
      <rPr>
        <sz val="11"/>
        <color rgb="FF000000"/>
        <rFont val="宋体"/>
        <charset val="134"/>
        <scheme val="minor"/>
      </rPr>
      <t>USD 0.05</t>
    </r>
  </si>
  <si>
    <r>
      <rPr>
        <sz val="11"/>
        <color rgb="FF000000"/>
        <rFont val="宋体"/>
        <charset val="134"/>
        <scheme val="minor"/>
      </rPr>
      <t>AUD 0.00</t>
    </r>
    <r>
      <rPr>
        <sz val="11"/>
        <color rgb="FF000000"/>
        <rFont val="宋体"/>
        <charset val="134"/>
        <scheme val="minor"/>
      </rPr>
      <t xml:space="preserve">
</t>
    </r>
    <r>
      <rPr>
        <sz val="11"/>
        <color rgb="FF000000"/>
        <rFont val="宋体"/>
        <charset val="134"/>
        <scheme val="minor"/>
      </rPr>
      <t>CAD 0.00</t>
    </r>
    <r>
      <rPr>
        <sz val="11"/>
        <color rgb="FF000000"/>
        <rFont val="宋体"/>
        <charset val="134"/>
        <scheme val="minor"/>
      </rPr>
      <t xml:space="preserve">
</t>
    </r>
    <r>
      <rPr>
        <sz val="11"/>
        <color rgb="FF000000"/>
        <rFont val="宋体"/>
        <charset val="134"/>
        <scheme val="minor"/>
      </rPr>
      <t>CNY 2.37</t>
    </r>
    <r>
      <rPr>
        <sz val="11"/>
        <color rgb="FF000000"/>
        <rFont val="宋体"/>
        <charset val="134"/>
        <scheme val="minor"/>
      </rPr>
      <t xml:space="preserve">
</t>
    </r>
    <r>
      <rPr>
        <sz val="11"/>
        <color rgb="FF000000"/>
        <rFont val="宋体"/>
        <charset val="134"/>
        <scheme val="minor"/>
      </rPr>
      <t>EUR 0.00</t>
    </r>
    <r>
      <rPr>
        <sz val="11"/>
        <color rgb="FF000000"/>
        <rFont val="宋体"/>
        <charset val="134"/>
        <scheme val="minor"/>
      </rPr>
      <t xml:space="preserve">
</t>
    </r>
    <r>
      <rPr>
        <sz val="11"/>
        <color rgb="FF000000"/>
        <rFont val="宋体"/>
        <charset val="134"/>
        <scheme val="minor"/>
      </rPr>
      <t>GBP 0.00</t>
    </r>
    <r>
      <rPr>
        <sz val="11"/>
        <color rgb="FF000000"/>
        <rFont val="宋体"/>
        <charset val="134"/>
        <scheme val="minor"/>
      </rPr>
      <t xml:space="preserve">
</t>
    </r>
    <r>
      <rPr>
        <sz val="11"/>
        <color rgb="FF000000"/>
        <rFont val="宋体"/>
        <charset val="134"/>
        <scheme val="minor"/>
      </rPr>
      <t>HKD 0.05</t>
    </r>
    <r>
      <rPr>
        <sz val="11"/>
        <color rgb="FF000000"/>
        <rFont val="宋体"/>
        <charset val="134"/>
        <scheme val="minor"/>
      </rPr>
      <t xml:space="preserve">
</t>
    </r>
    <r>
      <rPr>
        <sz val="11"/>
        <color rgb="FF000000"/>
        <rFont val="宋体"/>
        <charset val="134"/>
        <scheme val="minor"/>
      </rPr>
      <t>JPY 0.00</t>
    </r>
    <r>
      <rPr>
        <sz val="11"/>
        <color rgb="FF000000"/>
        <rFont val="宋体"/>
        <charset val="134"/>
        <scheme val="minor"/>
      </rPr>
      <t xml:space="preserve">
</t>
    </r>
    <r>
      <rPr>
        <sz val="11"/>
        <color rgb="FF000000"/>
        <rFont val="宋体"/>
        <charset val="134"/>
        <scheme val="minor"/>
      </rPr>
      <t>USD 0.05</t>
    </r>
  </si>
  <si>
    <r>
      <rPr>
        <sz val="11"/>
        <color rgb="FF000000"/>
        <rFont val="宋体"/>
        <charset val="134"/>
        <scheme val="minor"/>
      </rPr>
      <t>AUD 0.00</t>
    </r>
    <r>
      <rPr>
        <sz val="11"/>
        <color rgb="FF000000"/>
        <rFont val="宋体"/>
        <charset val="134"/>
        <scheme val="minor"/>
      </rPr>
      <t xml:space="preserve">
</t>
    </r>
    <r>
      <rPr>
        <sz val="11"/>
        <color rgb="FF000000"/>
        <rFont val="宋体"/>
        <charset val="134"/>
        <scheme val="minor"/>
      </rPr>
      <t>CAD 0.00</t>
    </r>
    <r>
      <rPr>
        <sz val="11"/>
        <color rgb="FF000000"/>
        <rFont val="宋体"/>
        <charset val="134"/>
        <scheme val="minor"/>
      </rPr>
      <t xml:space="preserve">
</t>
    </r>
    <r>
      <rPr>
        <sz val="11"/>
        <color rgb="FF000000"/>
        <rFont val="宋体"/>
        <charset val="134"/>
        <scheme val="minor"/>
      </rPr>
      <t>CNY 1.99</t>
    </r>
    <r>
      <rPr>
        <sz val="11"/>
        <color rgb="FF000000"/>
        <rFont val="宋体"/>
        <charset val="134"/>
        <scheme val="minor"/>
      </rPr>
      <t xml:space="preserve">
</t>
    </r>
    <r>
      <rPr>
        <sz val="11"/>
        <color rgb="FF000000"/>
        <rFont val="宋体"/>
        <charset val="134"/>
        <scheme val="minor"/>
      </rPr>
      <t>EUR 0.00</t>
    </r>
    <r>
      <rPr>
        <sz val="11"/>
        <color rgb="FF000000"/>
        <rFont val="宋体"/>
        <charset val="134"/>
        <scheme val="minor"/>
      </rPr>
      <t xml:space="preserve">
</t>
    </r>
    <r>
      <rPr>
        <sz val="11"/>
        <color rgb="FF000000"/>
        <rFont val="宋体"/>
        <charset val="134"/>
        <scheme val="minor"/>
      </rPr>
      <t>GBP 0.00</t>
    </r>
    <r>
      <rPr>
        <sz val="11"/>
        <color rgb="FF000000"/>
        <rFont val="宋体"/>
        <charset val="134"/>
        <scheme val="minor"/>
      </rPr>
      <t xml:space="preserve">
</t>
    </r>
    <r>
      <rPr>
        <sz val="11"/>
        <color rgb="FF000000"/>
        <rFont val="宋体"/>
        <charset val="134"/>
        <scheme val="minor"/>
      </rPr>
      <t>HKD 0.05</t>
    </r>
    <r>
      <rPr>
        <sz val="11"/>
        <color rgb="FF000000"/>
        <rFont val="宋体"/>
        <charset val="134"/>
        <scheme val="minor"/>
      </rPr>
      <t xml:space="preserve">
</t>
    </r>
    <r>
      <rPr>
        <sz val="11"/>
        <color rgb="FF000000"/>
        <rFont val="宋体"/>
        <charset val="134"/>
        <scheme val="minor"/>
      </rPr>
      <t>JPY 0.00</t>
    </r>
    <r>
      <rPr>
        <sz val="11"/>
        <color rgb="FF000000"/>
        <rFont val="宋体"/>
        <charset val="134"/>
        <scheme val="minor"/>
      </rPr>
      <t xml:space="preserve">
</t>
    </r>
    <r>
      <rPr>
        <sz val="11"/>
        <color rgb="FF000000"/>
        <rFont val="宋体"/>
        <charset val="134"/>
        <scheme val="minor"/>
      </rPr>
      <t>USD 0.05</t>
    </r>
  </si>
  <si>
    <t>现金余额-澳大利亚元</t>
  </si>
  <si>
    <t>现金余额-加拿大元</t>
  </si>
  <si>
    <t>现金余额-人民币</t>
  </si>
  <si>
    <t>现金余额-欧元</t>
  </si>
  <si>
    <t>现金余额-英镑</t>
  </si>
  <si>
    <t>现金余额-港币</t>
  </si>
  <si>
    <t>现金余额-日元</t>
  </si>
  <si>
    <t>现金余额-美元</t>
  </si>
  <si>
    <t>D007</t>
  </si>
  <si>
    <t>凭证数量</t>
  </si>
  <si>
    <t>张</t>
  </si>
  <si>
    <t>select sum(voucher_sum) from ens_ob.tb_voucher_info where voucher_status='NUS'</t>
  </si>
  <si>
    <t>D008</t>
  </si>
  <si>
    <t>尾箱数量</t>
  </si>
  <si>
    <t>select count(*) from ens_ob.tb_tailbox</t>
  </si>
  <si>
    <t>D009</t>
  </si>
  <si>
    <t>参数管理平台总业务参数量</t>
  </si>
  <si>
    <t>select count(*) from ens_om.om_attr_def</t>
  </si>
  <si>
    <t>D010</t>
  </si>
  <si>
    <t>产品维护量</t>
  </si>
  <si>
    <t>select count(*) from ens_om.om_para_tran_info t1, ens_om.om_change_model_def t2 where t1.om_change_id=t2.change_class_key and t2.change_model_key in ('catalogI','catalogU','prodI','prodU','decd')</t>
  </si>
  <si>
    <t>D011</t>
  </si>
  <si>
    <t>利率维护量</t>
  </si>
  <si>
    <t>select count(*) from ens_om.om_para_tran_info where om_change_id in ('BASIS_RATE_ADD','BASIS_RATE_UPD','RATE_ADD','RATE_UPD')</t>
  </si>
  <si>
    <t>D012</t>
  </si>
  <si>
    <t>费率维护量</t>
  </si>
  <si>
    <t>select count(*) from ens_om.om_para_tran_info where om_change_id in ('FEE_INFORMATION_ADD','FEE_INFORMATION_UPD')</t>
  </si>
  <si>
    <t>D013</t>
  </si>
  <si>
    <t>汇率同步成功率</t>
  </si>
  <si>
    <t>select sum(case when post_result='1' then 1 else 0 end)/sum(1) from ens_om.om_interface_message_info where interface_code='MbsdPara-1200-0401' and (result_message not like '%无点差值数据%' and result_message not like '%当前数据OM_CCY_RATE表已存在%' and result_message not like '%必须大于当前%')</t>
  </si>
  <si>
    <t>D014</t>
  </si>
  <si>
    <t>汇率同步处理时间</t>
  </si>
  <si>
    <t>select avg(extract(second from (to_timestamp(t.response_timestamp,'yyyy-MM-dd hh24:mi:ss.ff6')-to_timestamp(t.request_timestamp,'yyyy-MM-dd hh24:mi:ss.ff6')))*1000) from ens_om.om_interface_message_info t where interface_code='MbsdPara-1200-0401';</t>
  </si>
  <si>
    <t>D015</t>
  </si>
  <si>
    <t>汇率同步频率</t>
  </si>
  <si>
    <t>分钟</t>
  </si>
  <si>
    <t>固定15</t>
  </si>
  <si>
    <t>D016</t>
  </si>
  <si>
    <t>参数平台登录次数</t>
  </si>
  <si>
    <t>select count(1) from ens_om.om_tran_msg_info where proc_status='success'</t>
  </si>
  <si>
    <t>5、客户交易支撑能力</t>
  </si>
  <si>
    <t>客户交易支撑</t>
  </si>
  <si>
    <t>F001</t>
  </si>
  <si>
    <t>客户相关交易的配合改造需求成本</t>
  </si>
  <si>
    <t>F002</t>
  </si>
  <si>
    <t>客户相关交易的配合改造需求成本占比</t>
  </si>
  <si>
    <t>客户相关交易的配合改造需求成本/新核心系统本年度投入成本*100%</t>
  </si>
  <si>
    <t>新核心系统接口日均响应时间</t>
  </si>
  <si>
    <t>接口日均响应时间</t>
  </si>
  <si>
    <t>新核心系统日均交易成功率</t>
  </si>
  <si>
    <t>最大联机交易并发数</t>
  </si>
  <si>
    <t>系统发生的最大交易并发数</t>
  </si>
  <si>
    <t>47.77</t>
  </si>
  <si>
    <t>95.85</t>
  </si>
  <si>
    <t>83.22</t>
  </si>
  <si>
    <t>97.93</t>
  </si>
  <si>
    <t>69.98</t>
  </si>
  <si>
    <t>日均金融交易笔数</t>
  </si>
  <si>
    <t>F007</t>
  </si>
  <si>
    <t>日均非金融交易笔数</t>
  </si>
  <si>
    <t>F008</t>
  </si>
  <si>
    <t>结息日批次处理时长</t>
  </si>
  <si>
    <t>结息日日均批次处理时长</t>
  </si>
  <si>
    <t>F009</t>
  </si>
  <si>
    <t>非结息日批次处理时长</t>
  </si>
  <si>
    <t>非结息日均批次处理时长</t>
  </si>
  <si>
    <t>年/月</t>
  </si>
  <si>
    <t>F010</t>
  </si>
  <si>
    <t>系统最大TPS</t>
  </si>
  <si>
    <t>F011</t>
  </si>
  <si>
    <t>支持最大账户数量</t>
  </si>
  <si>
    <t>万户</t>
  </si>
  <si>
    <t>F013</t>
  </si>
  <si>
    <t>F014</t>
  </si>
  <si>
    <t>F015</t>
  </si>
  <si>
    <t>F016</t>
  </si>
  <si>
    <t>F017</t>
  </si>
  <si>
    <t>F019</t>
  </si>
  <si>
    <t>AUD</t>
  </si>
  <si>
    <t>澳大利亚元</t>
  </si>
  <si>
    <t>CAD</t>
  </si>
  <si>
    <t>加拿大元</t>
  </si>
  <si>
    <t>CHF</t>
  </si>
  <si>
    <t>瑞士法郎</t>
  </si>
  <si>
    <t>CNY</t>
  </si>
  <si>
    <t>人民币</t>
  </si>
  <si>
    <t>EUR</t>
  </si>
  <si>
    <t>欧元</t>
  </si>
  <si>
    <t>GBP</t>
  </si>
  <si>
    <t>英镑</t>
  </si>
  <si>
    <t>HKD</t>
  </si>
  <si>
    <t>港币</t>
  </si>
  <si>
    <t>JPY</t>
  </si>
  <si>
    <t>日元</t>
  </si>
  <si>
    <t>RUB</t>
  </si>
  <si>
    <t>俄罗斯卢布</t>
  </si>
  <si>
    <t>SGD</t>
  </si>
  <si>
    <t>新加坡元</t>
  </si>
  <si>
    <t>USD</t>
  </si>
  <si>
    <t>美元</t>
  </si>
  <si>
    <t>智慧办公平台</t>
  </si>
  <si>
    <t>SVI_zbfjwd1</t>
  </si>
  <si>
    <t>一、整体成本和产出体现</t>
  </si>
  <si>
    <t>智慧办公平台初始建设成本</t>
  </si>
  <si>
    <t>智慧办公平台初始建设费用</t>
  </si>
  <si>
    <t>智慧办公平台本年度投入成本</t>
  </si>
  <si>
    <t>年度项目、需求、维保实际投入成本</t>
  </si>
  <si>
    <t>智慧办公平台项目合同费用+维保合同费用+需求开发费用</t>
  </si>
  <si>
    <t>智慧办公平台本年度需求开发费用</t>
  </si>
  <si>
    <t>信贷系统需求框架合同开发费用</t>
  </si>
  <si>
    <t>智慧办公平台本年度作为主办系统的改造费用+智慧办公平台本年度作为协办系统的改造费用</t>
  </si>
  <si>
    <t>智慧办公平台本年度主改造费用</t>
  </si>
  <si>
    <t>智慧办公平台本年度作为主办系统的造费用</t>
  </si>
  <si>
    <t>智慧办公平台本年度配合改造费用</t>
  </si>
  <si>
    <t>智慧办公平台本年度作为协办系统的造费用</t>
  </si>
  <si>
    <t>智慧办公平台本年度项目合同费用</t>
  </si>
  <si>
    <t>智慧办公平台本年度维保合同费用</t>
  </si>
  <si>
    <t>智慧办公平台本年度行方总工作量占比</t>
  </si>
  <si>
    <t>VP</t>
  </si>
  <si>
    <t>行方总工作量÷当年总开发工作量*100%</t>
  </si>
  <si>
    <t>智慧办公平台本年度行方需求分析工作量占比</t>
  </si>
  <si>
    <t>智慧办公平台本年度行方设计工作量占比</t>
  </si>
  <si>
    <t>智慧办公平台本年度行方开发工作量占比</t>
  </si>
  <si>
    <t>智慧办公平台本年度行方测试工作量占比</t>
  </si>
  <si>
    <t>智慧办公平台年度科技预算执行率</t>
  </si>
  <si>
    <t>智慧办公平台本年度投入成本/年度预算*100%</t>
  </si>
  <si>
    <t>智慧办公平台的注册用户数</t>
  </si>
  <si>
    <t>日均登录用户数</t>
  </si>
  <si>
    <t>智慧办公平台的日均登录用户数</t>
  </si>
  <si>
    <t>日均登录用户数占比</t>
  </si>
  <si>
    <t>日均登录用户数/注册用户数*100%</t>
  </si>
  <si>
    <t>业务门户接入数</t>
  </si>
  <si>
    <t>接入业务部门户数</t>
  </si>
  <si>
    <t>Z021</t>
  </si>
  <si>
    <t>应用接入数</t>
  </si>
  <si>
    <t>行内应用接入数（快速入口）</t>
  </si>
  <si>
    <t>Z025</t>
  </si>
  <si>
    <t>流程接入数</t>
  </si>
  <si>
    <t>流程接入数（我要办理模块中支持的流程数）</t>
  </si>
  <si>
    <t>注册用户数(APP端)</t>
  </si>
  <si>
    <t>年日均登录用户数(APP端)</t>
  </si>
  <si>
    <t>智慧办公平台的年日均登录用户数</t>
  </si>
  <si>
    <t>年日均登录用户数占比(APP端)</t>
  </si>
  <si>
    <t>年日均登录用户数占比</t>
  </si>
  <si>
    <t>年日均登录用户数/注册用户数*100%</t>
  </si>
  <si>
    <t>工作台应用功能接入数（APP端）</t>
  </si>
  <si>
    <t>工作台年日均使用次数TOP1的工作台应用及次数</t>
  </si>
  <si>
    <t>工作台年日均使用次数排第一的</t>
  </si>
  <si>
    <t>工作台年日均使用次数TOP2的流程及次数</t>
  </si>
  <si>
    <t>工作台年日均使用次数排第二的</t>
  </si>
  <si>
    <t>工作台年日均使用次数TOP3的工作台及次数</t>
  </si>
  <si>
    <t>工作台年日均使用次数排第三的</t>
  </si>
  <si>
    <t>1、功能使用</t>
  </si>
  <si>
    <t>功能使用</t>
  </si>
  <si>
    <t>功能使用需求成本</t>
  </si>
  <si>
    <t>本年度完成功能使用需求产生的成本</t>
  </si>
  <si>
    <t>功能使用需求成本占比</t>
  </si>
  <si>
    <t>功能使用需求成本占本系统的总成本比例</t>
  </si>
  <si>
    <r>
      <rPr>
        <b/>
        <sz val="10"/>
        <color rgb="FF000000"/>
        <rFont val="宋体"/>
        <charset val="134"/>
        <scheme val="minor"/>
      </rPr>
      <t xml:space="preserve"> </t>
    </r>
    <r>
      <rPr>
        <b/>
        <sz val="10"/>
        <color rgb="FF000000"/>
        <rFont val="宋体"/>
        <charset val="134"/>
        <scheme val="minor"/>
      </rPr>
      <t>办公室业务资讯发布</t>
    </r>
  </si>
  <si>
    <r>
      <rPr>
        <b/>
        <sz val="10"/>
        <color rgb="FF000000"/>
        <rFont val="宋体"/>
        <charset val="134"/>
        <scheme val="minor"/>
      </rPr>
      <t xml:space="preserve"> </t>
    </r>
    <r>
      <rPr>
        <b/>
        <sz val="10"/>
        <color rgb="FF000000"/>
        <rFont val="宋体"/>
        <charset val="134"/>
        <scheme val="minor"/>
      </rPr>
      <t>办公室业务资讯上一月发布资讯数</t>
    </r>
  </si>
  <si>
    <t>该部门上一个月发布总数</t>
  </si>
  <si>
    <t>办公室</t>
  </si>
  <si>
    <r>
      <rPr>
        <b/>
        <sz val="10"/>
        <color rgb="FF000000"/>
        <rFont val="宋体"/>
        <charset val="134"/>
        <scheme val="minor"/>
      </rPr>
      <t xml:space="preserve"> </t>
    </r>
    <r>
      <rPr>
        <b/>
        <sz val="10"/>
        <color rgb="FF000000"/>
        <rFont val="宋体"/>
        <charset val="134"/>
        <scheme val="minor"/>
      </rPr>
      <t>35</t>
    </r>
  </si>
  <si>
    <r>
      <rPr>
        <b/>
        <sz val="10"/>
        <color rgb="FF000000"/>
        <rFont val="宋体"/>
        <charset val="134"/>
        <scheme val="minor"/>
      </rPr>
      <t xml:space="preserve"> </t>
    </r>
    <r>
      <rPr>
        <b/>
        <sz val="10"/>
        <color rgb="FF000000"/>
        <rFont val="宋体"/>
        <charset val="134"/>
        <scheme val="minor"/>
      </rPr>
      <t>31</t>
    </r>
  </si>
  <si>
    <r>
      <rPr>
        <b/>
        <sz val="10"/>
        <color rgb="FF000000"/>
        <rFont val="宋体"/>
        <charset val="134"/>
        <scheme val="minor"/>
      </rPr>
      <t xml:space="preserve"> </t>
    </r>
    <r>
      <rPr>
        <b/>
        <sz val="10"/>
        <color rgb="FF000000"/>
        <rFont val="宋体"/>
        <charset val="134"/>
        <scheme val="minor"/>
      </rPr>
      <t>37</t>
    </r>
  </si>
  <si>
    <r>
      <rPr>
        <b/>
        <sz val="10"/>
        <color rgb="FF000000"/>
        <rFont val="宋体"/>
        <charset val="134"/>
        <scheme val="minor"/>
      </rPr>
      <t xml:space="preserve"> </t>
    </r>
    <r>
      <rPr>
        <b/>
        <sz val="10"/>
        <color rgb="FF000000"/>
        <rFont val="宋体"/>
        <charset val="134"/>
        <scheme val="minor"/>
      </rPr>
      <t>34</t>
    </r>
  </si>
  <si>
    <r>
      <rPr>
        <b/>
        <sz val="10"/>
        <color rgb="FF000000"/>
        <rFont val="宋体"/>
        <charset val="134"/>
        <scheme val="minor"/>
      </rPr>
      <t xml:space="preserve"> </t>
    </r>
    <r>
      <rPr>
        <b/>
        <sz val="10"/>
        <color rgb="FF000000"/>
        <rFont val="宋体"/>
        <charset val="134"/>
        <scheme val="minor"/>
      </rPr>
      <t>92</t>
    </r>
  </si>
  <si>
    <r>
      <rPr>
        <b/>
        <sz val="10"/>
        <color rgb="FF000000"/>
        <rFont val="宋体"/>
        <charset val="134"/>
        <scheme val="minor"/>
      </rPr>
      <t xml:space="preserve"> </t>
    </r>
    <r>
      <rPr>
        <b/>
        <sz val="10"/>
        <color rgb="FF000000"/>
        <rFont val="宋体"/>
        <charset val="134"/>
        <scheme val="minor"/>
      </rPr>
      <t>财富管理部业务资讯发布</t>
    </r>
  </si>
  <si>
    <r>
      <rPr>
        <b/>
        <sz val="10"/>
        <color rgb="FF000000"/>
        <rFont val="宋体"/>
        <charset val="134"/>
        <scheme val="minor"/>
      </rPr>
      <t xml:space="preserve"> </t>
    </r>
    <r>
      <rPr>
        <b/>
        <sz val="10"/>
        <color rgb="FF000000"/>
        <rFont val="宋体"/>
        <charset val="134"/>
        <scheme val="minor"/>
      </rPr>
      <t>财富管理部业务资讯上一月发布资讯数</t>
    </r>
  </si>
  <si>
    <t xml:space="preserve"> 财富管理部</t>
  </si>
  <si>
    <r>
      <rPr>
        <b/>
        <sz val="10"/>
        <color rgb="FF000000"/>
        <rFont val="宋体"/>
        <charset val="134"/>
        <scheme val="minor"/>
      </rPr>
      <t xml:space="preserve"> </t>
    </r>
    <r>
      <rPr>
        <b/>
        <sz val="10"/>
        <color rgb="FF000000"/>
        <rFont val="宋体"/>
        <charset val="134"/>
        <scheme val="minor"/>
      </rPr>
      <t>24</t>
    </r>
  </si>
  <si>
    <r>
      <rPr>
        <b/>
        <sz val="10"/>
        <color rgb="FF000000"/>
        <rFont val="宋体"/>
        <charset val="134"/>
        <scheme val="minor"/>
      </rPr>
      <t xml:space="preserve"> </t>
    </r>
    <r>
      <rPr>
        <b/>
        <sz val="10"/>
        <color rgb="FF000000"/>
        <rFont val="宋体"/>
        <charset val="134"/>
        <scheme val="minor"/>
      </rPr>
      <t>18</t>
    </r>
  </si>
  <si>
    <r>
      <rPr>
        <b/>
        <sz val="10"/>
        <color rgb="FF000000"/>
        <rFont val="宋体"/>
        <charset val="134"/>
        <scheme val="minor"/>
      </rPr>
      <t xml:space="preserve"> </t>
    </r>
    <r>
      <rPr>
        <b/>
        <sz val="10"/>
        <color rgb="FF000000"/>
        <rFont val="宋体"/>
        <charset val="134"/>
        <scheme val="minor"/>
      </rPr>
      <t>16</t>
    </r>
  </si>
  <si>
    <r>
      <rPr>
        <b/>
        <sz val="10"/>
        <color rgb="FF000000"/>
        <rFont val="宋体"/>
        <charset val="134"/>
        <scheme val="minor"/>
      </rPr>
      <t xml:space="preserve"> </t>
    </r>
    <r>
      <rPr>
        <b/>
        <sz val="10"/>
        <color rgb="FF000000"/>
        <rFont val="宋体"/>
        <charset val="134"/>
        <scheme val="minor"/>
      </rPr>
      <t>22</t>
    </r>
  </si>
  <si>
    <r>
      <rPr>
        <b/>
        <sz val="10"/>
        <color rgb="FF000000"/>
        <rFont val="宋体"/>
        <charset val="134"/>
        <scheme val="minor"/>
      </rPr>
      <t xml:space="preserve"> </t>
    </r>
    <r>
      <rPr>
        <b/>
        <sz val="10"/>
        <color rgb="FF000000"/>
        <rFont val="宋体"/>
        <charset val="134"/>
        <scheme val="minor"/>
      </rPr>
      <t>董（监）事会办公室业务资讯发布</t>
    </r>
  </si>
  <si>
    <r>
      <rPr>
        <b/>
        <sz val="10"/>
        <color rgb="FF000000"/>
        <rFont val="宋体"/>
        <charset val="134"/>
        <scheme val="minor"/>
      </rPr>
      <t xml:space="preserve"> </t>
    </r>
    <r>
      <rPr>
        <b/>
        <sz val="10"/>
        <color rgb="FF000000"/>
        <rFont val="宋体"/>
        <charset val="134"/>
        <scheme val="minor"/>
      </rPr>
      <t>董（监）事会办公室业务资讯上一月发布资讯数</t>
    </r>
  </si>
  <si>
    <t xml:space="preserve"> 董（监）事会办公室</t>
  </si>
  <si>
    <r>
      <rPr>
        <b/>
        <sz val="10"/>
        <color rgb="FF000000"/>
        <rFont val="宋体"/>
        <charset val="134"/>
        <scheme val="minor"/>
      </rPr>
      <t xml:space="preserve"> </t>
    </r>
    <r>
      <rPr>
        <b/>
        <sz val="10"/>
        <color rgb="FF000000"/>
        <rFont val="宋体"/>
        <charset val="134"/>
        <scheme val="minor"/>
      </rPr>
      <t>17</t>
    </r>
  </si>
  <si>
    <r>
      <rPr>
        <b/>
        <sz val="10"/>
        <color rgb="FF000000"/>
        <rFont val="宋体"/>
        <charset val="134"/>
        <scheme val="minor"/>
      </rPr>
      <t xml:space="preserve"> </t>
    </r>
    <r>
      <rPr>
        <b/>
        <sz val="10"/>
        <color rgb="FF000000"/>
        <rFont val="宋体"/>
        <charset val="134"/>
        <scheme val="minor"/>
      </rPr>
      <t>14</t>
    </r>
  </si>
  <si>
    <r>
      <rPr>
        <b/>
        <sz val="10"/>
        <color rgb="FF000000"/>
        <rFont val="宋体"/>
        <charset val="134"/>
        <scheme val="minor"/>
      </rPr>
      <t xml:space="preserve"> </t>
    </r>
    <r>
      <rPr>
        <b/>
        <sz val="10"/>
        <color rgb="FF000000"/>
        <rFont val="宋体"/>
        <charset val="134"/>
        <scheme val="minor"/>
      </rPr>
      <t>投资银行部业务资讯发布</t>
    </r>
  </si>
  <si>
    <r>
      <rPr>
        <b/>
        <sz val="10"/>
        <color rgb="FF000000"/>
        <rFont val="宋体"/>
        <charset val="134"/>
        <scheme val="minor"/>
      </rPr>
      <t xml:space="preserve"> </t>
    </r>
    <r>
      <rPr>
        <b/>
        <sz val="10"/>
        <color rgb="FF000000"/>
        <rFont val="宋体"/>
        <charset val="134"/>
        <scheme val="minor"/>
      </rPr>
      <t>投资银行部业务资讯上一月发布资讯数</t>
    </r>
  </si>
  <si>
    <t xml:space="preserve"> 投资银行部</t>
  </si>
  <si>
    <r>
      <rPr>
        <b/>
        <sz val="10"/>
        <color rgb="FF000000"/>
        <rFont val="宋体"/>
        <charset val="134"/>
        <scheme val="minor"/>
      </rPr>
      <t xml:space="preserve"> </t>
    </r>
    <r>
      <rPr>
        <b/>
        <sz val="10"/>
        <color rgb="FF000000"/>
        <rFont val="宋体"/>
        <charset val="134"/>
        <scheme val="minor"/>
      </rPr>
      <t>19</t>
    </r>
  </si>
  <si>
    <r>
      <rPr>
        <b/>
        <sz val="10"/>
        <color rgb="FF000000"/>
        <rFont val="宋体"/>
        <charset val="134"/>
        <scheme val="minor"/>
      </rPr>
      <t xml:space="preserve"> </t>
    </r>
    <r>
      <rPr>
        <b/>
        <sz val="10"/>
        <color rgb="FF000000"/>
        <rFont val="宋体"/>
        <charset val="134"/>
        <scheme val="minor"/>
      </rPr>
      <t>20</t>
    </r>
  </si>
  <si>
    <r>
      <rPr>
        <b/>
        <sz val="10"/>
        <color rgb="FF000000"/>
        <rFont val="宋体"/>
        <charset val="134"/>
        <scheme val="minor"/>
      </rPr>
      <t xml:space="preserve"> </t>
    </r>
    <r>
      <rPr>
        <b/>
        <sz val="10"/>
        <color rgb="FF000000"/>
        <rFont val="宋体"/>
        <charset val="134"/>
        <scheme val="minor"/>
      </rPr>
      <t>战略管理部（董事会办公室下设二级部）业务资讯发布</t>
    </r>
  </si>
  <si>
    <r>
      <rPr>
        <b/>
        <sz val="10"/>
        <color rgb="FF000000"/>
        <rFont val="宋体"/>
        <charset val="134"/>
        <scheme val="minor"/>
      </rPr>
      <t xml:space="preserve"> </t>
    </r>
    <r>
      <rPr>
        <b/>
        <sz val="10"/>
        <color rgb="FF000000"/>
        <rFont val="宋体"/>
        <charset val="134"/>
        <scheme val="minor"/>
      </rPr>
      <t>战略管理部（董事会办公室下设二级部）业务资讯上一月发布资讯数</t>
    </r>
  </si>
  <si>
    <t>战略管理部（董事会办公室下设二级部）</t>
  </si>
  <si>
    <r>
      <rPr>
        <b/>
        <sz val="10"/>
        <color rgb="FF000000"/>
        <rFont val="宋体"/>
        <charset val="134"/>
        <scheme val="minor"/>
      </rPr>
      <t xml:space="preserve"> </t>
    </r>
    <r>
      <rPr>
        <b/>
        <sz val="10"/>
        <color rgb="FF000000"/>
        <rFont val="宋体"/>
        <charset val="134"/>
        <scheme val="minor"/>
      </rPr>
      <t>21</t>
    </r>
  </si>
  <si>
    <r>
      <rPr>
        <b/>
        <sz val="10"/>
        <color rgb="FF000000"/>
        <rFont val="宋体"/>
        <charset val="134"/>
        <scheme val="minor"/>
      </rPr>
      <t xml:space="preserve"> </t>
    </r>
    <r>
      <rPr>
        <b/>
        <sz val="10"/>
        <color rgb="FF000000"/>
        <rFont val="宋体"/>
        <charset val="134"/>
        <scheme val="minor"/>
      </rPr>
      <t>公司银行部业务资讯发布</t>
    </r>
  </si>
  <si>
    <r>
      <rPr>
        <b/>
        <sz val="10"/>
        <color rgb="FF000000"/>
        <rFont val="宋体"/>
        <charset val="134"/>
        <scheme val="minor"/>
      </rPr>
      <t xml:space="preserve"> </t>
    </r>
    <r>
      <rPr>
        <b/>
        <sz val="10"/>
        <color rgb="FF000000"/>
        <rFont val="宋体"/>
        <charset val="134"/>
        <scheme val="minor"/>
      </rPr>
      <t>公司银行部业务资讯上一月发布资讯数</t>
    </r>
  </si>
  <si>
    <t>公司银行部</t>
  </si>
  <si>
    <r>
      <rPr>
        <b/>
        <sz val="10"/>
        <color rgb="FF000000"/>
        <rFont val="宋体"/>
        <charset val="134"/>
        <scheme val="minor"/>
      </rPr>
      <t xml:space="preserve"> </t>
    </r>
    <r>
      <rPr>
        <b/>
        <sz val="10"/>
        <color rgb="FF000000"/>
        <rFont val="宋体"/>
        <charset val="134"/>
        <scheme val="minor"/>
      </rPr>
      <t>10</t>
    </r>
  </si>
  <si>
    <r>
      <rPr>
        <b/>
        <sz val="10"/>
        <color rgb="FF000000"/>
        <rFont val="宋体"/>
        <charset val="134"/>
        <scheme val="minor"/>
      </rPr>
      <t xml:space="preserve"> </t>
    </r>
    <r>
      <rPr>
        <b/>
        <sz val="10"/>
        <color rgb="FF000000"/>
        <rFont val="宋体"/>
        <charset val="134"/>
        <scheme val="minor"/>
      </rPr>
      <t>2</t>
    </r>
  </si>
  <si>
    <r>
      <rPr>
        <b/>
        <sz val="10"/>
        <color rgb="FF000000"/>
        <rFont val="宋体"/>
        <charset val="134"/>
        <scheme val="minor"/>
      </rPr>
      <t xml:space="preserve"> </t>
    </r>
    <r>
      <rPr>
        <b/>
        <sz val="10"/>
        <color rgb="FF000000"/>
        <rFont val="宋体"/>
        <charset val="134"/>
        <scheme val="minor"/>
      </rPr>
      <t>7</t>
    </r>
  </si>
  <si>
    <r>
      <rPr>
        <b/>
        <sz val="10"/>
        <color rgb="FF000000"/>
        <rFont val="宋体"/>
        <charset val="134"/>
        <scheme val="minor"/>
      </rPr>
      <t xml:space="preserve"> </t>
    </r>
    <r>
      <rPr>
        <b/>
        <sz val="10"/>
        <color rgb="FF000000"/>
        <rFont val="宋体"/>
        <charset val="134"/>
        <scheme val="minor"/>
      </rPr>
      <t>8</t>
    </r>
  </si>
  <si>
    <r>
      <rPr>
        <b/>
        <sz val="10"/>
        <color rgb="FF000000"/>
        <rFont val="宋体"/>
        <charset val="134"/>
        <scheme val="minor"/>
      </rPr>
      <t xml:space="preserve"> </t>
    </r>
    <r>
      <rPr>
        <b/>
        <sz val="10"/>
        <color rgb="FF000000"/>
        <rFont val="宋体"/>
        <charset val="134"/>
        <scheme val="minor"/>
      </rPr>
      <t>纪检监察（党群工作）部业务资讯发布</t>
    </r>
  </si>
  <si>
    <r>
      <rPr>
        <b/>
        <sz val="10"/>
        <color rgb="FF000000"/>
        <rFont val="宋体"/>
        <charset val="134"/>
        <scheme val="minor"/>
      </rPr>
      <t xml:space="preserve"> </t>
    </r>
    <r>
      <rPr>
        <b/>
        <sz val="10"/>
        <color rgb="FF000000"/>
        <rFont val="宋体"/>
        <charset val="134"/>
        <scheme val="minor"/>
      </rPr>
      <t>纪检监察（党群工作）部业务资讯上一月发布资讯数</t>
    </r>
  </si>
  <si>
    <t xml:space="preserve"> 纪检监察（党群工作）部</t>
  </si>
  <si>
    <r>
      <rPr>
        <b/>
        <sz val="10"/>
        <color rgb="FF000000"/>
        <rFont val="宋体"/>
        <charset val="134"/>
        <scheme val="minor"/>
      </rPr>
      <t xml:space="preserve"> </t>
    </r>
    <r>
      <rPr>
        <b/>
        <sz val="10"/>
        <color rgb="FF000000"/>
        <rFont val="宋体"/>
        <charset val="134"/>
        <scheme val="minor"/>
      </rPr>
      <t>9</t>
    </r>
  </si>
  <si>
    <r>
      <rPr>
        <b/>
        <sz val="10"/>
        <color rgb="FF000000"/>
        <rFont val="宋体"/>
        <charset val="134"/>
        <scheme val="minor"/>
      </rPr>
      <t xml:space="preserve"> </t>
    </r>
    <r>
      <rPr>
        <b/>
        <sz val="10"/>
        <color rgb="FF000000"/>
        <rFont val="宋体"/>
        <charset val="134"/>
        <scheme val="minor"/>
      </rPr>
      <t>6</t>
    </r>
  </si>
  <si>
    <r>
      <rPr>
        <b/>
        <sz val="10"/>
        <color rgb="FF000000"/>
        <rFont val="宋体"/>
        <charset val="134"/>
        <scheme val="minor"/>
      </rPr>
      <t xml:space="preserve"> </t>
    </r>
    <r>
      <rPr>
        <b/>
        <sz val="10"/>
        <color rgb="FF000000"/>
        <rFont val="宋体"/>
        <charset val="134"/>
        <scheme val="minor"/>
      </rPr>
      <t>23</t>
    </r>
  </si>
  <si>
    <r>
      <rPr>
        <b/>
        <sz val="10"/>
        <color rgb="FF000000"/>
        <rFont val="宋体"/>
        <charset val="134"/>
        <scheme val="minor"/>
      </rPr>
      <t xml:space="preserve"> </t>
    </r>
    <r>
      <rPr>
        <b/>
        <sz val="10"/>
        <color rgb="FF000000"/>
        <rFont val="宋体"/>
        <charset val="134"/>
        <scheme val="minor"/>
      </rPr>
      <t>信息科技部业务资讯发布</t>
    </r>
  </si>
  <si>
    <r>
      <rPr>
        <b/>
        <sz val="10"/>
        <color rgb="FF000000"/>
        <rFont val="宋体"/>
        <charset val="134"/>
        <scheme val="minor"/>
      </rPr>
      <t xml:space="preserve"> </t>
    </r>
    <r>
      <rPr>
        <b/>
        <sz val="10"/>
        <color rgb="FF000000"/>
        <rFont val="宋体"/>
        <charset val="134"/>
        <scheme val="minor"/>
      </rPr>
      <t>信息科技部业务资讯上一月发布资讯数</t>
    </r>
  </si>
  <si>
    <t xml:space="preserve"> 信息科技部</t>
  </si>
  <si>
    <r>
      <rPr>
        <b/>
        <sz val="10"/>
        <color rgb="FF000000"/>
        <rFont val="宋体"/>
        <charset val="134"/>
        <scheme val="minor"/>
      </rPr>
      <t xml:space="preserve"> </t>
    </r>
    <r>
      <rPr>
        <b/>
        <sz val="10"/>
        <color rgb="FF000000"/>
        <rFont val="宋体"/>
        <charset val="134"/>
        <scheme val="minor"/>
      </rPr>
      <t>12</t>
    </r>
  </si>
  <si>
    <r>
      <rPr>
        <b/>
        <sz val="10"/>
        <color rgb="FF000000"/>
        <rFont val="宋体"/>
        <charset val="134"/>
        <scheme val="minor"/>
      </rPr>
      <t xml:space="preserve"> </t>
    </r>
    <r>
      <rPr>
        <b/>
        <sz val="10"/>
        <color rgb="FF000000"/>
        <rFont val="宋体"/>
        <charset val="134"/>
        <scheme val="minor"/>
      </rPr>
      <t>4</t>
    </r>
  </si>
  <si>
    <r>
      <rPr>
        <b/>
        <sz val="10"/>
        <color rgb="FF000000"/>
        <rFont val="宋体"/>
        <charset val="134"/>
        <scheme val="minor"/>
      </rPr>
      <t xml:space="preserve"> </t>
    </r>
    <r>
      <rPr>
        <b/>
        <sz val="10"/>
        <color rgb="FF000000"/>
        <rFont val="宋体"/>
        <charset val="134"/>
        <scheme val="minor"/>
      </rPr>
      <t>资产管理事业部业务资讯发布</t>
    </r>
  </si>
  <si>
    <r>
      <rPr>
        <b/>
        <sz val="10"/>
        <color rgb="FF000000"/>
        <rFont val="宋体"/>
        <charset val="134"/>
        <scheme val="minor"/>
      </rPr>
      <t xml:space="preserve"> </t>
    </r>
    <r>
      <rPr>
        <b/>
        <sz val="10"/>
        <color rgb="FF000000"/>
        <rFont val="宋体"/>
        <charset val="134"/>
        <scheme val="minor"/>
      </rPr>
      <t>资产管理事业部业务资讯上一月发布资讯数</t>
    </r>
  </si>
  <si>
    <t xml:space="preserve"> 资产管理事业部</t>
  </si>
  <si>
    <r>
      <rPr>
        <b/>
        <sz val="10"/>
        <color rgb="FF000000"/>
        <rFont val="宋体"/>
        <charset val="134"/>
        <scheme val="minor"/>
      </rPr>
      <t xml:space="preserve"> </t>
    </r>
    <r>
      <rPr>
        <b/>
        <sz val="10"/>
        <color rgb="FF000000"/>
        <rFont val="宋体"/>
        <charset val="134"/>
        <scheme val="minor"/>
      </rPr>
      <t>5</t>
    </r>
  </si>
  <si>
    <r>
      <rPr>
        <b/>
        <sz val="10"/>
        <color rgb="FF000000"/>
        <rFont val="宋体"/>
        <charset val="134"/>
        <scheme val="minor"/>
      </rPr>
      <t xml:space="preserve"> </t>
    </r>
    <r>
      <rPr>
        <b/>
        <sz val="10"/>
        <color rgb="FF000000"/>
        <rFont val="宋体"/>
        <charset val="134"/>
        <scheme val="minor"/>
      </rPr>
      <t>法律与合规部（消费者权益保护部）业务资讯发布</t>
    </r>
  </si>
  <si>
    <r>
      <rPr>
        <b/>
        <sz val="10"/>
        <color rgb="FF000000"/>
        <rFont val="宋体"/>
        <charset val="134"/>
        <scheme val="minor"/>
      </rPr>
      <t xml:space="preserve"> </t>
    </r>
    <r>
      <rPr>
        <b/>
        <sz val="10"/>
        <color rgb="FF000000"/>
        <rFont val="宋体"/>
        <charset val="134"/>
        <scheme val="minor"/>
      </rPr>
      <t>法律与合规部（消费者权益保护部）业务资讯上一月发布资讯数</t>
    </r>
  </si>
  <si>
    <t xml:space="preserve"> 法律与合规部（消费者权益保护部）</t>
  </si>
  <si>
    <r>
      <rPr>
        <b/>
        <sz val="10"/>
        <color rgb="FF000000"/>
        <rFont val="宋体"/>
        <charset val="134"/>
        <scheme val="minor"/>
      </rPr>
      <t xml:space="preserve"> </t>
    </r>
    <r>
      <rPr>
        <b/>
        <sz val="10"/>
        <color rgb="FF000000"/>
        <rFont val="宋体"/>
        <charset val="134"/>
        <scheme val="minor"/>
      </rPr>
      <t>3</t>
    </r>
  </si>
  <si>
    <r>
      <rPr>
        <b/>
        <sz val="10"/>
        <color rgb="FF000000"/>
        <rFont val="宋体"/>
        <charset val="134"/>
        <scheme val="minor"/>
      </rPr>
      <t xml:space="preserve"> </t>
    </r>
    <r>
      <rPr>
        <b/>
        <sz val="10"/>
        <color rgb="FF000000"/>
        <rFont val="宋体"/>
        <charset val="134"/>
        <scheme val="minor"/>
      </rPr>
      <t>授信审批部业务资讯发布</t>
    </r>
  </si>
  <si>
    <r>
      <rPr>
        <b/>
        <sz val="10"/>
        <color rgb="FF000000"/>
        <rFont val="宋体"/>
        <charset val="134"/>
        <scheme val="minor"/>
      </rPr>
      <t xml:space="preserve"> </t>
    </r>
    <r>
      <rPr>
        <b/>
        <sz val="10"/>
        <color rgb="FF000000"/>
        <rFont val="宋体"/>
        <charset val="134"/>
        <scheme val="minor"/>
      </rPr>
      <t>授信审批部业务资讯上一月发布资讯数</t>
    </r>
  </si>
  <si>
    <t xml:space="preserve"> 授信审批部</t>
  </si>
  <si>
    <r>
      <rPr>
        <b/>
        <sz val="10"/>
        <color rgb="FF000000"/>
        <rFont val="宋体"/>
        <charset val="134"/>
        <scheme val="minor"/>
      </rPr>
      <t xml:space="preserve"> </t>
    </r>
    <r>
      <rPr>
        <b/>
        <sz val="10"/>
        <color rgb="FF000000"/>
        <rFont val="宋体"/>
        <charset val="134"/>
        <scheme val="minor"/>
      </rPr>
      <t>1</t>
    </r>
  </si>
  <si>
    <r>
      <rPr>
        <b/>
        <sz val="10"/>
        <color rgb="FF000000"/>
        <rFont val="宋体"/>
        <charset val="134"/>
        <scheme val="minor"/>
      </rPr>
      <t xml:space="preserve"> </t>
    </r>
    <r>
      <rPr>
        <b/>
        <sz val="10"/>
        <color rgb="FF000000"/>
        <rFont val="宋体"/>
        <charset val="134"/>
        <scheme val="minor"/>
      </rPr>
      <t>战略客户部业务资讯发布</t>
    </r>
  </si>
  <si>
    <r>
      <rPr>
        <b/>
        <sz val="10"/>
        <color rgb="FF000000"/>
        <rFont val="宋体"/>
        <charset val="134"/>
        <scheme val="minor"/>
      </rPr>
      <t xml:space="preserve"> </t>
    </r>
    <r>
      <rPr>
        <b/>
        <sz val="10"/>
        <color rgb="FF000000"/>
        <rFont val="宋体"/>
        <charset val="134"/>
        <scheme val="minor"/>
      </rPr>
      <t>战略客户部业务资讯上一月发布资讯数</t>
    </r>
  </si>
  <si>
    <t xml:space="preserve"> 战略客户部</t>
  </si>
  <si>
    <r>
      <rPr>
        <b/>
        <sz val="10"/>
        <color rgb="FF000000"/>
        <rFont val="宋体"/>
        <charset val="134"/>
        <scheme val="minor"/>
      </rPr>
      <t xml:space="preserve"> </t>
    </r>
    <r>
      <rPr>
        <b/>
        <sz val="10"/>
        <color rgb="FF000000"/>
        <rFont val="宋体"/>
        <charset val="134"/>
        <scheme val="minor"/>
      </rPr>
      <t>个人信贷部（零售信贷部下设二级部）业务资讯发布</t>
    </r>
  </si>
  <si>
    <r>
      <rPr>
        <b/>
        <sz val="10"/>
        <color rgb="FF000000"/>
        <rFont val="宋体"/>
        <charset val="134"/>
        <scheme val="minor"/>
      </rPr>
      <t xml:space="preserve"> </t>
    </r>
    <r>
      <rPr>
        <b/>
        <sz val="10"/>
        <color rgb="FF000000"/>
        <rFont val="宋体"/>
        <charset val="134"/>
        <scheme val="minor"/>
      </rPr>
      <t>个人信贷部（零售信贷部下设二级部）业务资讯上一月发布资讯数</t>
    </r>
  </si>
  <si>
    <t xml:space="preserve"> 个人信贷部（零售信贷部下设二级部）</t>
  </si>
  <si>
    <r>
      <rPr>
        <b/>
        <sz val="10"/>
        <color rgb="FF000000"/>
        <rFont val="宋体"/>
        <charset val="134"/>
        <scheme val="minor"/>
      </rPr>
      <t xml:space="preserve"> </t>
    </r>
    <r>
      <rPr>
        <b/>
        <sz val="10"/>
        <color rgb="FF000000"/>
        <rFont val="宋体"/>
        <charset val="134"/>
        <scheme val="minor"/>
      </rPr>
      <t>零售金融部业务资讯发布</t>
    </r>
  </si>
  <si>
    <r>
      <rPr>
        <b/>
        <sz val="10"/>
        <color rgb="FF000000"/>
        <rFont val="宋体"/>
        <charset val="134"/>
        <scheme val="minor"/>
      </rPr>
      <t xml:space="preserve"> </t>
    </r>
    <r>
      <rPr>
        <b/>
        <sz val="10"/>
        <color rgb="FF000000"/>
        <rFont val="宋体"/>
        <charset val="134"/>
        <scheme val="minor"/>
      </rPr>
      <t>零售金融部业务资讯上一月发布资讯数</t>
    </r>
  </si>
  <si>
    <t xml:space="preserve"> 零售金融部</t>
  </si>
  <si>
    <r>
      <rPr>
        <b/>
        <sz val="10"/>
        <color rgb="FF000000"/>
        <rFont val="宋体"/>
        <charset val="134"/>
        <scheme val="minor"/>
      </rPr>
      <t xml:space="preserve"> </t>
    </r>
    <r>
      <rPr>
        <b/>
        <sz val="10"/>
        <color rgb="FF000000"/>
        <rFont val="宋体"/>
        <charset val="134"/>
        <scheme val="minor"/>
      </rPr>
      <t>普惠信贷部（零售信贷部下设二级部）业务资讯发布</t>
    </r>
  </si>
  <si>
    <r>
      <rPr>
        <b/>
        <sz val="10"/>
        <color rgb="FF000000"/>
        <rFont val="宋体"/>
        <charset val="134"/>
        <scheme val="minor"/>
      </rPr>
      <t xml:space="preserve"> </t>
    </r>
    <r>
      <rPr>
        <b/>
        <sz val="10"/>
        <color rgb="FF000000"/>
        <rFont val="宋体"/>
        <charset val="134"/>
        <scheme val="minor"/>
      </rPr>
      <t>普惠信贷部（零售信贷部下设二级部）业务资讯上一月发布资讯数</t>
    </r>
  </si>
  <si>
    <t xml:space="preserve"> 普惠信贷部（零售信贷部下设二级部）</t>
  </si>
  <si>
    <r>
      <rPr>
        <b/>
        <sz val="10"/>
        <color rgb="FF000000"/>
        <rFont val="宋体"/>
        <charset val="134"/>
        <scheme val="minor"/>
      </rPr>
      <t xml:space="preserve"> </t>
    </r>
    <r>
      <rPr>
        <b/>
        <sz val="10"/>
        <color rgb="FF000000"/>
        <rFont val="宋体"/>
        <charset val="134"/>
        <scheme val="minor"/>
      </rPr>
      <t>风险管理部业务资讯发布</t>
    </r>
  </si>
  <si>
    <r>
      <rPr>
        <b/>
        <sz val="10"/>
        <color rgb="FF000000"/>
        <rFont val="宋体"/>
        <charset val="134"/>
        <scheme val="minor"/>
      </rPr>
      <t xml:space="preserve"> </t>
    </r>
    <r>
      <rPr>
        <b/>
        <sz val="10"/>
        <color rgb="FF000000"/>
        <rFont val="宋体"/>
        <charset val="134"/>
        <scheme val="minor"/>
      </rPr>
      <t>风险管理部业务资讯上一月发布资讯数</t>
    </r>
  </si>
  <si>
    <t xml:space="preserve"> 风险管理部</t>
  </si>
  <si>
    <t xml:space="preserve"> 办公室资讯浏览量</t>
  </si>
  <si>
    <t xml:space="preserve"> 办公室上一月发布资讯浏览量</t>
  </si>
  <si>
    <t>该部门上一个月发布资讯的浏览量</t>
  </si>
  <si>
    <t xml:space="preserve"> 办公室</t>
  </si>
  <si>
    <t xml:space="preserve"> 公司银行部资讯浏览量</t>
  </si>
  <si>
    <t xml:space="preserve"> 公司银行部上一月发布资讯浏览量</t>
  </si>
  <si>
    <t xml:space="preserve"> 公司银行部</t>
  </si>
  <si>
    <t xml:space="preserve"> 财富管理部资讯浏览量</t>
  </si>
  <si>
    <t xml:space="preserve"> 财富管理部上一月发布资讯浏览量</t>
  </si>
  <si>
    <t xml:space="preserve"> 个人信贷部（零售信贷部下设二级部）资讯浏览量</t>
  </si>
  <si>
    <t xml:space="preserve"> 个人信贷部（零售信贷部下设二级部）上一月发布资讯浏览量</t>
  </si>
  <si>
    <t xml:space="preserve"> 投资银行部资讯浏览量</t>
  </si>
  <si>
    <t xml:space="preserve"> 投资银行部上一月发布资讯浏览量</t>
  </si>
  <si>
    <t xml:space="preserve"> 信息科技部资讯浏览量</t>
  </si>
  <si>
    <t xml:space="preserve"> 信息科技部上一月发布资讯浏览量</t>
  </si>
  <si>
    <t xml:space="preserve"> 资产管理事业部资讯浏览量</t>
  </si>
  <si>
    <t xml:space="preserve"> 资产管理事业部上一月发布资讯浏览量</t>
  </si>
  <si>
    <t xml:space="preserve"> 战略管理部（董事会办公室下设二级部）资讯浏览量</t>
  </si>
  <si>
    <t xml:space="preserve"> 战略管理部（董事会办公室下设二级部）上一月发布资讯浏览量</t>
  </si>
  <si>
    <t xml:space="preserve"> 战略管理部（董事会办公室下设二级部）</t>
  </si>
  <si>
    <t xml:space="preserve"> 战略客户部资讯浏览量</t>
  </si>
  <si>
    <t xml:space="preserve"> 战略客户部上一月发布资讯浏览量</t>
  </si>
  <si>
    <t xml:space="preserve"> 授信审批部资讯浏览量</t>
  </si>
  <si>
    <t xml:space="preserve"> 授信审批部上一月发布资讯浏览量</t>
  </si>
  <si>
    <t xml:space="preserve"> 纪检监察（党群工作）部资讯浏览量</t>
  </si>
  <si>
    <t xml:space="preserve"> 纪检监察（党群工作）部上一月发布资讯浏览量</t>
  </si>
  <si>
    <t xml:space="preserve"> 董（监）事会办公室资讯浏览量</t>
  </si>
  <si>
    <t xml:space="preserve"> 董（监）事会办公室上一月发布资讯浏览量</t>
  </si>
  <si>
    <t xml:space="preserve"> 零售金融部资讯浏览量</t>
  </si>
  <si>
    <t xml:space="preserve"> 零售金融部上一月发布资讯浏览量</t>
  </si>
  <si>
    <t xml:space="preserve"> 法律与合规部（消费者权益保护部）资讯浏览量</t>
  </si>
  <si>
    <t xml:space="preserve"> 法律与合规部（消费者权益保护部）上一月发布资讯浏览量</t>
  </si>
  <si>
    <t xml:space="preserve"> 风险管理部资讯浏览量</t>
  </si>
  <si>
    <t xml:space="preserve"> 风险管理部上一月发布资讯浏览量</t>
  </si>
  <si>
    <t xml:space="preserve"> 零售风险部资讯浏览量</t>
  </si>
  <si>
    <t xml:space="preserve"> 零售风险部上一月发布资讯浏览量</t>
  </si>
  <si>
    <t xml:space="preserve"> 零售风险部</t>
  </si>
  <si>
    <t xml:space="preserve"> 资金交易部资讯浏览量</t>
  </si>
  <si>
    <t xml:space="preserve"> 资金交易部上一月发布资讯浏览量</t>
  </si>
  <si>
    <t xml:space="preserve"> 资金交易部</t>
  </si>
  <si>
    <t>G021</t>
  </si>
  <si>
    <t>统计近3个月内，发布数为0的业务资讯</t>
  </si>
  <si>
    <t>统计近3个月内，发布数为0业务资讯</t>
  </si>
  <si>
    <t>见附件：统计近3个月内，发布数为0的业务资讯.xls</t>
  </si>
  <si>
    <t>心语社区发帖统计</t>
  </si>
  <si>
    <t>上月心语社区发帖总数</t>
  </si>
  <si>
    <t>G022</t>
  </si>
  <si>
    <t>心语社区回复统计</t>
  </si>
  <si>
    <t>上月心语社区回复总数</t>
  </si>
  <si>
    <r>
      <rPr>
        <b/>
        <sz val="10"/>
        <color rgb="FF000000"/>
        <rFont val="宋体"/>
        <charset val="134"/>
        <scheme val="minor"/>
      </rPr>
      <t xml:space="preserve"> </t>
    </r>
    <r>
      <rPr>
        <b/>
        <sz val="10"/>
        <color rgb="FF000000"/>
        <rFont val="宋体"/>
        <charset val="134"/>
        <scheme val="minor"/>
      </rPr>
      <t>109</t>
    </r>
  </si>
  <si>
    <r>
      <rPr>
        <b/>
        <sz val="10"/>
        <color rgb="FF000000"/>
        <rFont val="宋体"/>
        <charset val="134"/>
        <scheme val="minor"/>
      </rPr>
      <t xml:space="preserve"> </t>
    </r>
    <r>
      <rPr>
        <b/>
        <sz val="10"/>
        <color rgb="FF000000"/>
        <rFont val="宋体"/>
        <charset val="134"/>
        <scheme val="minor"/>
      </rPr>
      <t>194</t>
    </r>
  </si>
  <si>
    <r>
      <rPr>
        <b/>
        <sz val="10"/>
        <color rgb="FF000000"/>
        <rFont val="宋体"/>
        <charset val="134"/>
        <scheme val="minor"/>
      </rPr>
      <t xml:space="preserve"> </t>
    </r>
    <r>
      <rPr>
        <b/>
        <sz val="10"/>
        <color rgb="FF000000"/>
        <rFont val="宋体"/>
        <charset val="134"/>
        <scheme val="minor"/>
      </rPr>
      <t>86</t>
    </r>
  </si>
  <si>
    <r>
      <rPr>
        <b/>
        <sz val="10"/>
        <color rgb="FF000000"/>
        <rFont val="宋体"/>
        <charset val="134"/>
        <scheme val="minor"/>
      </rPr>
      <t xml:space="preserve"> </t>
    </r>
    <r>
      <rPr>
        <b/>
        <sz val="10"/>
        <color rgb="FF000000"/>
        <rFont val="宋体"/>
        <charset val="134"/>
        <scheme val="minor"/>
      </rPr>
      <t>32</t>
    </r>
  </si>
  <si>
    <r>
      <rPr>
        <b/>
        <sz val="10"/>
        <color rgb="FF000000"/>
        <rFont val="宋体"/>
        <charset val="134"/>
        <scheme val="minor"/>
      </rPr>
      <t xml:space="preserve"> </t>
    </r>
    <r>
      <rPr>
        <b/>
        <sz val="10"/>
        <color rgb="FF000000"/>
        <rFont val="宋体"/>
        <charset val="134"/>
        <scheme val="minor"/>
      </rPr>
      <t>202</t>
    </r>
  </si>
  <si>
    <r>
      <rPr>
        <b/>
        <sz val="10"/>
        <color rgb="FF000000"/>
        <rFont val="宋体"/>
        <charset val="134"/>
        <scheme val="minor"/>
      </rPr>
      <t xml:space="preserve"> </t>
    </r>
    <r>
      <rPr>
        <b/>
        <sz val="10"/>
        <color rgb="FF000000"/>
        <rFont val="宋体"/>
        <charset val="134"/>
        <scheme val="minor"/>
      </rPr>
      <t>146</t>
    </r>
  </si>
  <si>
    <r>
      <rPr>
        <b/>
        <sz val="10"/>
        <color rgb="FF000000"/>
        <rFont val="宋体"/>
        <charset val="134"/>
        <scheme val="minor"/>
      </rPr>
      <t xml:space="preserve"> </t>
    </r>
    <r>
      <rPr>
        <b/>
        <sz val="10"/>
        <color rgb="FF000000"/>
        <rFont val="宋体"/>
        <charset val="134"/>
        <scheme val="minor"/>
      </rPr>
      <t>166</t>
    </r>
  </si>
  <si>
    <t>G023</t>
  </si>
  <si>
    <t>心语社区点赞统计</t>
  </si>
  <si>
    <r>
      <rPr>
        <b/>
        <sz val="10"/>
        <color rgb="FF000000"/>
        <rFont val="宋体"/>
        <charset val="134"/>
        <scheme val="minor"/>
      </rPr>
      <t xml:space="preserve"> </t>
    </r>
    <r>
      <rPr>
        <b/>
        <sz val="10"/>
        <color rgb="FF000000"/>
        <rFont val="宋体"/>
        <charset val="134"/>
        <scheme val="minor"/>
      </rPr>
      <t>1647</t>
    </r>
  </si>
  <si>
    <r>
      <rPr>
        <b/>
        <sz val="10"/>
        <color rgb="FF000000"/>
        <rFont val="宋体"/>
        <charset val="134"/>
        <scheme val="minor"/>
      </rPr>
      <t xml:space="preserve"> </t>
    </r>
    <r>
      <rPr>
        <b/>
        <sz val="10"/>
        <color rgb="FF000000"/>
        <rFont val="宋体"/>
        <charset val="134"/>
        <scheme val="minor"/>
      </rPr>
      <t>483</t>
    </r>
  </si>
  <si>
    <r>
      <rPr>
        <b/>
        <sz val="10"/>
        <color rgb="FF000000"/>
        <rFont val="宋体"/>
        <charset val="134"/>
        <scheme val="minor"/>
      </rPr>
      <t xml:space="preserve"> </t>
    </r>
    <r>
      <rPr>
        <b/>
        <sz val="10"/>
        <color rgb="FF000000"/>
        <rFont val="宋体"/>
        <charset val="134"/>
        <scheme val="minor"/>
      </rPr>
      <t>365</t>
    </r>
  </si>
  <si>
    <r>
      <rPr>
        <b/>
        <sz val="10"/>
        <color rgb="FF000000"/>
        <rFont val="宋体"/>
        <charset val="134"/>
        <scheme val="minor"/>
      </rPr>
      <t xml:space="preserve"> </t>
    </r>
    <r>
      <rPr>
        <b/>
        <sz val="10"/>
        <color rgb="FF000000"/>
        <rFont val="宋体"/>
        <charset val="134"/>
        <scheme val="minor"/>
      </rPr>
      <t>1695</t>
    </r>
  </si>
  <si>
    <r>
      <rPr>
        <b/>
        <sz val="10"/>
        <color rgb="FF000000"/>
        <rFont val="宋体"/>
        <charset val="134"/>
        <scheme val="minor"/>
      </rPr>
      <t xml:space="preserve"> </t>
    </r>
    <r>
      <rPr>
        <b/>
        <sz val="10"/>
        <color rgb="FF000000"/>
        <rFont val="宋体"/>
        <charset val="134"/>
        <scheme val="minor"/>
      </rPr>
      <t>1009</t>
    </r>
  </si>
  <si>
    <r>
      <rPr>
        <b/>
        <sz val="10"/>
        <color rgb="FF000000"/>
        <rFont val="宋体"/>
        <charset val="134"/>
        <scheme val="minor"/>
      </rPr>
      <t xml:space="preserve"> </t>
    </r>
    <r>
      <rPr>
        <b/>
        <sz val="10"/>
        <color rgb="FF000000"/>
        <rFont val="宋体"/>
        <charset val="134"/>
        <scheme val="minor"/>
      </rPr>
      <t>969</t>
    </r>
  </si>
  <si>
    <t>G024</t>
  </si>
  <si>
    <t>心语社区部门回复统计</t>
  </si>
  <si>
    <t>上月部门回复统计总数</t>
  </si>
  <si>
    <t>PC端待办处理数</t>
  </si>
  <si>
    <t>上个月PC端待办处理数（包括第三方系统）</t>
  </si>
  <si>
    <r>
      <rPr>
        <b/>
        <sz val="10"/>
        <color rgb="FF000000"/>
        <rFont val="宋体"/>
        <charset val="134"/>
        <scheme val="minor"/>
      </rPr>
      <t xml:space="preserve"> </t>
    </r>
    <r>
      <rPr>
        <b/>
        <sz val="10"/>
        <color rgb="FF000000"/>
        <rFont val="宋体"/>
        <charset val="134"/>
        <scheme val="minor"/>
      </rPr>
      <t>182672</t>
    </r>
  </si>
  <si>
    <r>
      <rPr>
        <b/>
        <sz val="10"/>
        <color rgb="FF000000"/>
        <rFont val="宋体"/>
        <charset val="134"/>
        <scheme val="minor"/>
      </rPr>
      <t xml:space="preserve"> </t>
    </r>
    <r>
      <rPr>
        <b/>
        <sz val="10"/>
        <color rgb="FF000000"/>
        <rFont val="宋体"/>
        <charset val="134"/>
        <scheme val="minor"/>
      </rPr>
      <t>140545</t>
    </r>
  </si>
  <si>
    <r>
      <rPr>
        <b/>
        <sz val="10"/>
        <color rgb="FF000000"/>
        <rFont val="宋体"/>
        <charset val="134"/>
        <scheme val="minor"/>
      </rPr>
      <t xml:space="preserve"> </t>
    </r>
    <r>
      <rPr>
        <b/>
        <sz val="10"/>
        <color rgb="FF000000"/>
        <rFont val="宋体"/>
        <charset val="134"/>
        <scheme val="minor"/>
      </rPr>
      <t>123970</t>
    </r>
  </si>
  <si>
    <r>
      <rPr>
        <b/>
        <sz val="10"/>
        <color rgb="FF000000"/>
        <rFont val="宋体"/>
        <charset val="134"/>
        <scheme val="minor"/>
      </rPr>
      <t xml:space="preserve"> </t>
    </r>
    <r>
      <rPr>
        <b/>
        <sz val="10"/>
        <color rgb="FF000000"/>
        <rFont val="宋体"/>
        <charset val="134"/>
        <scheme val="minor"/>
      </rPr>
      <t>171587</t>
    </r>
  </si>
  <si>
    <r>
      <rPr>
        <b/>
        <sz val="10"/>
        <color rgb="FF000000"/>
        <rFont val="宋体"/>
        <charset val="134"/>
        <scheme val="minor"/>
      </rPr>
      <t xml:space="preserve"> </t>
    </r>
    <r>
      <rPr>
        <b/>
        <sz val="10"/>
        <color rgb="FF000000"/>
        <rFont val="宋体"/>
        <charset val="134"/>
        <scheme val="minor"/>
      </rPr>
      <t>301878</t>
    </r>
  </si>
  <si>
    <r>
      <rPr>
        <b/>
        <sz val="10"/>
        <color rgb="FF000000"/>
        <rFont val="宋体"/>
        <charset val="134"/>
        <scheme val="minor"/>
      </rPr>
      <t xml:space="preserve"> </t>
    </r>
    <r>
      <rPr>
        <b/>
        <sz val="10"/>
        <color rgb="FF000000"/>
        <rFont val="宋体"/>
        <charset val="134"/>
        <scheme val="minor"/>
      </rPr>
      <t>174379</t>
    </r>
  </si>
  <si>
    <r>
      <rPr>
        <b/>
        <sz val="10"/>
        <color rgb="FF000000"/>
        <rFont val="宋体"/>
        <charset val="134"/>
        <scheme val="minor"/>
      </rPr>
      <t xml:space="preserve"> </t>
    </r>
    <r>
      <rPr>
        <b/>
        <sz val="10"/>
        <color rgb="FF000000"/>
        <rFont val="宋体"/>
        <charset val="134"/>
        <scheme val="minor"/>
      </rPr>
      <t>181465</t>
    </r>
  </si>
  <si>
    <t>第三方系统单点跳转次数</t>
  </si>
  <si>
    <t>上个月第三方系统单点跳转次数</t>
  </si>
  <si>
    <r>
      <rPr>
        <b/>
        <sz val="10"/>
        <color rgb="FF000000"/>
        <rFont val="宋体"/>
        <charset val="134"/>
        <scheme val="minor"/>
      </rPr>
      <t xml:space="preserve"> </t>
    </r>
    <r>
      <rPr>
        <b/>
        <sz val="10"/>
        <color rgb="FF000000"/>
        <rFont val="宋体"/>
        <charset val="134"/>
        <scheme val="minor"/>
      </rPr>
      <t>239822</t>
    </r>
  </si>
  <si>
    <r>
      <rPr>
        <b/>
        <sz val="10"/>
        <color rgb="FF000000"/>
        <rFont val="宋体"/>
        <charset val="134"/>
        <scheme val="minor"/>
      </rPr>
      <t xml:space="preserve"> </t>
    </r>
    <r>
      <rPr>
        <b/>
        <sz val="10"/>
        <color rgb="FF000000"/>
        <rFont val="宋体"/>
        <charset val="134"/>
        <scheme val="minor"/>
      </rPr>
      <t>187553</t>
    </r>
  </si>
  <si>
    <r>
      <rPr>
        <b/>
        <sz val="10"/>
        <color rgb="FF000000"/>
        <rFont val="宋体"/>
        <charset val="134"/>
        <scheme val="minor"/>
      </rPr>
      <t xml:space="preserve"> </t>
    </r>
    <r>
      <rPr>
        <b/>
        <sz val="10"/>
        <color rgb="FF000000"/>
        <rFont val="宋体"/>
        <charset val="134"/>
        <scheme val="minor"/>
      </rPr>
      <t>182319</t>
    </r>
  </si>
  <si>
    <r>
      <rPr>
        <b/>
        <sz val="10"/>
        <color rgb="FF000000"/>
        <rFont val="宋体"/>
        <charset val="134"/>
        <scheme val="minor"/>
      </rPr>
      <t xml:space="preserve"> </t>
    </r>
    <r>
      <rPr>
        <b/>
        <sz val="10"/>
        <color rgb="FF000000"/>
        <rFont val="宋体"/>
        <charset val="134"/>
        <scheme val="minor"/>
      </rPr>
      <t>248608</t>
    </r>
  </si>
  <si>
    <r>
      <rPr>
        <b/>
        <sz val="10"/>
        <color rgb="FF000000"/>
        <rFont val="宋体"/>
        <charset val="134"/>
        <scheme val="minor"/>
      </rPr>
      <t xml:space="preserve"> </t>
    </r>
    <r>
      <rPr>
        <b/>
        <sz val="10"/>
        <color rgb="FF000000"/>
        <rFont val="宋体"/>
        <charset val="134"/>
        <scheme val="minor"/>
      </rPr>
      <t>254998</t>
    </r>
  </si>
  <si>
    <r>
      <rPr>
        <b/>
        <sz val="10"/>
        <color rgb="FF000000"/>
        <rFont val="宋体"/>
        <charset val="134"/>
        <scheme val="minor"/>
      </rPr>
      <t xml:space="preserve"> </t>
    </r>
    <r>
      <rPr>
        <b/>
        <sz val="10"/>
        <color rgb="FF000000"/>
        <rFont val="宋体"/>
        <charset val="134"/>
        <scheme val="minor"/>
      </rPr>
      <t>232835</t>
    </r>
  </si>
  <si>
    <r>
      <rPr>
        <b/>
        <sz val="10"/>
        <color rgb="FF000000"/>
        <rFont val="宋体"/>
        <charset val="134"/>
        <scheme val="minor"/>
      </rPr>
      <t xml:space="preserve"> </t>
    </r>
    <r>
      <rPr>
        <b/>
        <sz val="10"/>
        <color rgb="FF000000"/>
        <rFont val="宋体"/>
        <charset val="134"/>
        <scheme val="minor"/>
      </rPr>
      <t>232135</t>
    </r>
  </si>
  <si>
    <t>日程创建数</t>
  </si>
  <si>
    <t>上个月日程创建数</t>
  </si>
  <si>
    <r>
      <rPr>
        <b/>
        <sz val="10"/>
        <color rgb="FF000000"/>
        <rFont val="宋体"/>
        <charset val="134"/>
        <scheme val="minor"/>
      </rPr>
      <t xml:space="preserve"> </t>
    </r>
    <r>
      <rPr>
        <b/>
        <sz val="10"/>
        <color rgb="FF000000"/>
        <rFont val="宋体"/>
        <charset val="134"/>
        <scheme val="minor"/>
      </rPr>
      <t>304</t>
    </r>
  </si>
  <si>
    <r>
      <rPr>
        <b/>
        <sz val="10"/>
        <color rgb="FF000000"/>
        <rFont val="宋体"/>
        <charset val="134"/>
        <scheme val="minor"/>
      </rPr>
      <t xml:space="preserve"> </t>
    </r>
    <r>
      <rPr>
        <b/>
        <sz val="10"/>
        <color rgb="FF000000"/>
        <rFont val="宋体"/>
        <charset val="134"/>
        <scheme val="minor"/>
      </rPr>
      <t>186</t>
    </r>
  </si>
  <si>
    <r>
      <rPr>
        <b/>
        <sz val="10"/>
        <color rgb="FF000000"/>
        <rFont val="宋体"/>
        <charset val="134"/>
        <scheme val="minor"/>
      </rPr>
      <t xml:space="preserve"> </t>
    </r>
    <r>
      <rPr>
        <b/>
        <sz val="10"/>
        <color rgb="FF000000"/>
        <rFont val="宋体"/>
        <charset val="134"/>
        <scheme val="minor"/>
      </rPr>
      <t>212</t>
    </r>
  </si>
  <si>
    <r>
      <rPr>
        <b/>
        <sz val="10"/>
        <color rgb="FF000000"/>
        <rFont val="宋体"/>
        <charset val="134"/>
        <scheme val="minor"/>
      </rPr>
      <t xml:space="preserve"> </t>
    </r>
    <r>
      <rPr>
        <b/>
        <sz val="10"/>
        <color rgb="FF000000"/>
        <rFont val="宋体"/>
        <charset val="134"/>
        <scheme val="minor"/>
      </rPr>
      <t>131</t>
    </r>
  </si>
  <si>
    <r>
      <rPr>
        <b/>
        <sz val="10"/>
        <color rgb="FF000000"/>
        <rFont val="宋体"/>
        <charset val="134"/>
        <scheme val="minor"/>
      </rPr>
      <t xml:space="preserve"> </t>
    </r>
    <r>
      <rPr>
        <b/>
        <sz val="10"/>
        <color rgb="FF000000"/>
        <rFont val="宋体"/>
        <charset val="134"/>
        <scheme val="minor"/>
      </rPr>
      <t>123</t>
    </r>
  </si>
  <si>
    <r>
      <rPr>
        <b/>
        <sz val="10"/>
        <color rgb="FF000000"/>
        <rFont val="宋体"/>
        <charset val="134"/>
        <scheme val="minor"/>
      </rPr>
      <t xml:space="preserve"> </t>
    </r>
    <r>
      <rPr>
        <b/>
        <sz val="10"/>
        <color rgb="FF000000"/>
        <rFont val="宋体"/>
        <charset val="134"/>
        <scheme val="minor"/>
      </rPr>
      <t>215</t>
    </r>
  </si>
  <si>
    <t>2、流程效率</t>
  </si>
  <si>
    <t>流程效率</t>
  </si>
  <si>
    <t>流程效率需求成本</t>
  </si>
  <si>
    <t>本年度完成流程效率需求产生的成本</t>
  </si>
  <si>
    <t>流程效率需求成本占比</t>
  </si>
  <si>
    <t>流程效率需求成本占本系统的总成本比例</t>
  </si>
  <si>
    <t>流程总数量</t>
  </si>
  <si>
    <t>L007</t>
  </si>
  <si>
    <t>流程发起数统计</t>
  </si>
  <si>
    <t>上一个月流程发起数统计</t>
  </si>
  <si>
    <r>
      <rPr>
        <b/>
        <sz val="10"/>
        <color rgb="FF000000"/>
        <rFont val="宋体"/>
        <charset val="134"/>
        <scheme val="minor"/>
      </rPr>
      <t xml:space="preserve"> </t>
    </r>
    <r>
      <rPr>
        <b/>
        <sz val="10"/>
        <color rgb="FF000000"/>
        <rFont val="宋体"/>
        <charset val="134"/>
        <scheme val="minor"/>
      </rPr>
      <t>19362</t>
    </r>
  </si>
  <si>
    <r>
      <rPr>
        <b/>
        <sz val="10"/>
        <color rgb="FF000000"/>
        <rFont val="宋体"/>
        <charset val="134"/>
        <scheme val="minor"/>
      </rPr>
      <t xml:space="preserve"> </t>
    </r>
    <r>
      <rPr>
        <b/>
        <sz val="10"/>
        <color rgb="FF000000"/>
        <rFont val="宋体"/>
        <charset val="134"/>
        <scheme val="minor"/>
      </rPr>
      <t>16556</t>
    </r>
  </si>
  <si>
    <r>
      <rPr>
        <b/>
        <sz val="10"/>
        <color rgb="FF000000"/>
        <rFont val="宋体"/>
        <charset val="134"/>
        <scheme val="minor"/>
      </rPr>
      <t xml:space="preserve"> </t>
    </r>
    <r>
      <rPr>
        <b/>
        <sz val="10"/>
        <color rgb="FF000000"/>
        <rFont val="宋体"/>
        <charset val="134"/>
        <scheme val="minor"/>
      </rPr>
      <t>12228</t>
    </r>
  </si>
  <si>
    <r>
      <rPr>
        <b/>
        <sz val="10"/>
        <color rgb="FF000000"/>
        <rFont val="宋体"/>
        <charset val="134"/>
        <scheme val="minor"/>
      </rPr>
      <t xml:space="preserve"> </t>
    </r>
    <r>
      <rPr>
        <b/>
        <sz val="10"/>
        <color rgb="FF000000"/>
        <rFont val="宋体"/>
        <charset val="134"/>
        <scheme val="minor"/>
      </rPr>
      <t>18327</t>
    </r>
  </si>
  <si>
    <r>
      <rPr>
        <b/>
        <sz val="10"/>
        <color rgb="FF000000"/>
        <rFont val="宋体"/>
        <charset val="134"/>
        <scheme val="minor"/>
      </rPr>
      <t xml:space="preserve"> </t>
    </r>
    <r>
      <rPr>
        <b/>
        <sz val="10"/>
        <color rgb="FF000000"/>
        <rFont val="宋体"/>
        <charset val="134"/>
        <scheme val="minor"/>
      </rPr>
      <t>20114</t>
    </r>
  </si>
  <si>
    <r>
      <rPr>
        <b/>
        <sz val="10"/>
        <color rgb="FF000000"/>
        <rFont val="宋体"/>
        <charset val="134"/>
        <scheme val="minor"/>
      </rPr>
      <t xml:space="preserve"> </t>
    </r>
    <r>
      <rPr>
        <b/>
        <sz val="10"/>
        <color rgb="FF000000"/>
        <rFont val="宋体"/>
        <charset val="134"/>
        <scheme val="minor"/>
      </rPr>
      <t>17605</t>
    </r>
  </si>
  <si>
    <r>
      <rPr>
        <b/>
        <sz val="10"/>
        <color rgb="FF000000"/>
        <rFont val="宋体"/>
        <charset val="134"/>
        <scheme val="minor"/>
      </rPr>
      <t xml:space="preserve"> </t>
    </r>
    <r>
      <rPr>
        <b/>
        <sz val="10"/>
        <color rgb="FF000000"/>
        <rFont val="宋体"/>
        <charset val="134"/>
        <scheme val="minor"/>
      </rPr>
      <t>17019</t>
    </r>
  </si>
  <si>
    <t>L008</t>
  </si>
  <si>
    <t>流程处理次数</t>
  </si>
  <si>
    <t>上一个月流程处理次数，按照流程环节统计</t>
  </si>
  <si>
    <r>
      <rPr>
        <b/>
        <sz val="10"/>
        <color rgb="FF000000"/>
        <rFont val="宋体"/>
        <charset val="134"/>
        <scheme val="minor"/>
      </rPr>
      <t xml:space="preserve"> </t>
    </r>
    <r>
      <rPr>
        <b/>
        <sz val="10"/>
        <color rgb="FF000000"/>
        <rFont val="宋体"/>
        <charset val="134"/>
        <scheme val="minor"/>
      </rPr>
      <t>138591</t>
    </r>
  </si>
  <si>
    <r>
      <rPr>
        <b/>
        <sz val="10"/>
        <color rgb="FF000000"/>
        <rFont val="宋体"/>
        <charset val="134"/>
        <scheme val="minor"/>
      </rPr>
      <t xml:space="preserve"> </t>
    </r>
    <r>
      <rPr>
        <b/>
        <sz val="10"/>
        <color rgb="FF000000"/>
        <rFont val="宋体"/>
        <charset val="134"/>
        <scheme val="minor"/>
      </rPr>
      <t>112570</t>
    </r>
  </si>
  <si>
    <r>
      <rPr>
        <b/>
        <sz val="10"/>
        <color rgb="FF000000"/>
        <rFont val="宋体"/>
        <charset val="134"/>
        <scheme val="minor"/>
      </rPr>
      <t xml:space="preserve"> </t>
    </r>
    <r>
      <rPr>
        <b/>
        <sz val="10"/>
        <color rgb="FF000000"/>
        <rFont val="宋体"/>
        <charset val="134"/>
        <scheme val="minor"/>
      </rPr>
      <t>80929</t>
    </r>
  </si>
  <si>
    <r>
      <rPr>
        <b/>
        <sz val="10"/>
        <color rgb="FF000000"/>
        <rFont val="宋体"/>
        <charset val="134"/>
        <scheme val="minor"/>
      </rPr>
      <t xml:space="preserve"> </t>
    </r>
    <r>
      <rPr>
        <b/>
        <sz val="10"/>
        <color rgb="FF000000"/>
        <rFont val="宋体"/>
        <charset val="134"/>
        <scheme val="minor"/>
      </rPr>
      <t>119876</t>
    </r>
  </si>
  <si>
    <r>
      <rPr>
        <b/>
        <sz val="10"/>
        <color rgb="FF000000"/>
        <rFont val="宋体"/>
        <charset val="134"/>
        <scheme val="minor"/>
      </rPr>
      <t xml:space="preserve"> </t>
    </r>
    <r>
      <rPr>
        <b/>
        <sz val="10"/>
        <color rgb="FF000000"/>
        <rFont val="宋体"/>
        <charset val="134"/>
        <scheme val="minor"/>
      </rPr>
      <t>189112</t>
    </r>
  </si>
  <si>
    <r>
      <rPr>
        <b/>
        <sz val="10"/>
        <color rgb="FF000000"/>
        <rFont val="宋体"/>
        <charset val="134"/>
        <scheme val="minor"/>
      </rPr>
      <t xml:space="preserve"> </t>
    </r>
    <r>
      <rPr>
        <b/>
        <sz val="10"/>
        <color rgb="FF000000"/>
        <rFont val="宋体"/>
        <charset val="134"/>
        <scheme val="minor"/>
      </rPr>
      <t>126898</t>
    </r>
  </si>
  <si>
    <r>
      <rPr>
        <b/>
        <sz val="10"/>
        <color rgb="FF000000"/>
        <rFont val="宋体"/>
        <charset val="134"/>
        <scheme val="minor"/>
      </rPr>
      <t xml:space="preserve"> </t>
    </r>
    <r>
      <rPr>
        <b/>
        <sz val="10"/>
        <color rgb="FF000000"/>
        <rFont val="宋体"/>
        <charset val="134"/>
        <scheme val="minor"/>
      </rPr>
      <t>132067</t>
    </r>
  </si>
  <si>
    <t>L009</t>
  </si>
  <si>
    <t>当前有效流程统计</t>
  </si>
  <si>
    <t>流程移动端处理覆盖率</t>
  </si>
  <si>
    <t>上一个月，支持移动端处理环节比例，按照系统维度统计，移动端处理环节数/流程环节总数</t>
  </si>
  <si>
    <t>只有上个月的数据</t>
  </si>
  <si>
    <t>流程表单页面当日加载平均效率</t>
  </si>
  <si>
    <t>数据来源链路可观测平台</t>
  </si>
  <si>
    <t>可观测平台</t>
  </si>
  <si>
    <t>豪秒</t>
  </si>
  <si>
    <t>待吉林提供</t>
  </si>
  <si>
    <t>上一日登陆次数</t>
  </si>
  <si>
    <t>移动端上一日登陆次数</t>
  </si>
  <si>
    <t>原有指标：上一日登陆数</t>
  </si>
  <si>
    <t>活跃用户数</t>
  </si>
  <si>
    <t>统计周期内至少完成一次有效操作（登录+交互）的唯一用户数</t>
  </si>
  <si>
    <t>原有指标：月活用户数</t>
  </si>
  <si>
    <t>活跃用户占比</t>
  </si>
  <si>
    <r>
      <rPr>
        <sz val="10"/>
        <color rgb="FF404040"/>
        <rFont val="Segoe UI"/>
        <charset val="134"/>
      </rPr>
      <t>(</t>
    </r>
    <r>
      <rPr>
        <sz val="10"/>
        <color rgb="FF404040"/>
        <rFont val="宋体"/>
        <charset val="134"/>
      </rPr>
      <t>活跃用户</t>
    </r>
    <r>
      <rPr>
        <sz val="10"/>
        <color rgb="FF404040"/>
        <rFont val="Segoe UI"/>
        <charset val="134"/>
      </rPr>
      <t>/</t>
    </r>
    <r>
      <rPr>
        <sz val="10"/>
        <color rgb="FF404040"/>
        <rFont val="宋体"/>
        <charset val="134"/>
      </rPr>
      <t>注册用户数</t>
    </r>
    <r>
      <rPr>
        <sz val="10"/>
        <color rgb="FF404040"/>
        <rFont val="Segoe UI"/>
        <charset val="134"/>
      </rPr>
      <t>) * 100%</t>
    </r>
  </si>
  <si>
    <t>建议删除</t>
  </si>
  <si>
    <t>Y008</t>
  </si>
  <si>
    <t>户均登录次数</t>
  </si>
  <si>
    <r>
      <rPr>
        <sz val="10"/>
        <color rgb="FF404040"/>
        <rFont val="宋体"/>
        <charset val="134"/>
      </rPr>
      <t>总登录次数</t>
    </r>
    <r>
      <rPr>
        <sz val="10"/>
        <color rgb="FF404040"/>
        <rFont val="Segoe UI"/>
        <charset val="134"/>
      </rPr>
      <t xml:space="preserve"> / </t>
    </r>
    <r>
      <rPr>
        <sz val="10"/>
        <color rgb="FF404040"/>
        <rFont val="宋体"/>
        <charset val="134"/>
      </rPr>
      <t>活跃用户数</t>
    </r>
  </si>
  <si>
    <t>Y014</t>
  </si>
  <si>
    <t>页面平均加载时间</t>
  </si>
  <si>
    <t>用户访问页面时，从发起请求到页面完全呈现所花费时间的平均值</t>
  </si>
  <si>
    <t>Y015</t>
  </si>
  <si>
    <t>系统可用率</t>
  </si>
  <si>
    <r>
      <rPr>
        <sz val="10"/>
        <color rgb="FF404040"/>
        <rFont val="Segoe UI"/>
        <charset val="134"/>
      </rPr>
      <t>(</t>
    </r>
    <r>
      <rPr>
        <sz val="10"/>
        <color rgb="FF404040"/>
        <rFont val="宋体"/>
        <charset val="134"/>
      </rPr>
      <t>系统正常运行时间</t>
    </r>
    <r>
      <rPr>
        <sz val="10"/>
        <color rgb="FF404040"/>
        <rFont val="Segoe UI"/>
        <charset val="134"/>
      </rPr>
      <t xml:space="preserve"> / </t>
    </r>
    <r>
      <rPr>
        <sz val="10"/>
        <color rgb="FF404040"/>
        <rFont val="宋体"/>
        <charset val="134"/>
      </rPr>
      <t>约定总时间</t>
    </r>
    <r>
      <rPr>
        <sz val="10"/>
        <color rgb="FF404040"/>
        <rFont val="Segoe UI"/>
        <charset val="134"/>
      </rPr>
      <t>) * 100%</t>
    </r>
  </si>
  <si>
    <t>ESC/可观测平台</t>
  </si>
  <si>
    <t>Y017</t>
  </si>
  <si>
    <t>系统支持最大并发数</t>
  </si>
  <si>
    <t>系统支持最大并发量</t>
  </si>
  <si>
    <t>Y018</t>
  </si>
  <si>
    <t>月/周</t>
  </si>
  <si>
    <t>Y019</t>
  </si>
  <si>
    <t>Y020</t>
  </si>
  <si>
    <t>Y021</t>
  </si>
  <si>
    <t>Y022</t>
  </si>
  <si>
    <t>Y023</t>
  </si>
  <si>
    <t>Y024</t>
  </si>
  <si>
    <t>Y026</t>
  </si>
</sst>
</file>

<file path=xl/styles.xml><?xml version="1.0" encoding="utf-8"?>
<styleSheet xmlns="http://schemas.openxmlformats.org/spreadsheetml/2006/main">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00_ "/>
    <numFmt numFmtId="178" formatCode="0.00_);[Red]\(0.00\)"/>
  </numFmts>
  <fonts count="77">
    <font>
      <sz val="11"/>
      <color theme="1"/>
      <name val="宋体"/>
      <charset val="134"/>
      <scheme val="minor"/>
    </font>
    <font>
      <sz val="10"/>
      <color theme="1"/>
      <name val="宋体"/>
      <charset val="134"/>
      <scheme val="minor"/>
    </font>
    <font>
      <sz val="10"/>
      <color rgb="FFFFFFFF"/>
      <name val="宋体"/>
      <charset val="134"/>
    </font>
    <font>
      <sz val="10"/>
      <color theme="0"/>
      <name val="宋体"/>
      <charset val="134"/>
    </font>
    <font>
      <b/>
      <sz val="12"/>
      <color rgb="FFC00000"/>
      <name val="宋体"/>
      <charset val="134"/>
    </font>
    <font>
      <sz val="10"/>
      <color rgb="FF000000"/>
      <name val="宋体"/>
      <charset val="134"/>
    </font>
    <font>
      <sz val="10"/>
      <color rgb="FF404040"/>
      <name val="宋体"/>
      <charset val="134"/>
    </font>
    <font>
      <sz val="10"/>
      <color theme="1"/>
      <name val="宋体"/>
      <charset val="134"/>
    </font>
    <font>
      <b/>
      <sz val="10"/>
      <color theme="1"/>
      <name val="宋体"/>
      <charset val="134"/>
    </font>
    <font>
      <sz val="10"/>
      <name val="宋体"/>
      <charset val="134"/>
    </font>
    <font>
      <sz val="10"/>
      <color rgb="FF404040"/>
      <name val="Segoe UI"/>
      <charset val="134"/>
    </font>
    <font>
      <b/>
      <sz val="10"/>
      <color rgb="FF000000"/>
      <name val="宋体"/>
      <charset val="134"/>
      <scheme val="minor"/>
    </font>
    <font>
      <sz val="10"/>
      <color rgb="FFFF0000"/>
      <name val="宋体"/>
      <charset val="134"/>
      <scheme val="minor"/>
    </font>
    <font>
      <b/>
      <sz val="10"/>
      <color rgb="FF000000"/>
      <name val="宋体"/>
      <charset val="134"/>
    </font>
    <font>
      <sz val="10"/>
      <color rgb="FFFF0000"/>
      <name val="宋体"/>
      <charset val="134"/>
    </font>
    <font>
      <sz val="11"/>
      <color rgb="FF000000"/>
      <name val="宋体"/>
      <charset val="134"/>
    </font>
    <font>
      <sz val="11"/>
      <color rgb="FFFFFFFF"/>
      <name val="宋体"/>
      <charset val="134"/>
      <scheme val="minor"/>
    </font>
    <font>
      <sz val="10"/>
      <color rgb="FF000000"/>
      <name val="宋体"/>
      <charset val="134"/>
      <scheme val="minor"/>
    </font>
    <font>
      <sz val="10"/>
      <color rgb="FF404040"/>
      <name val="宋体"/>
      <charset val="134"/>
      <scheme val="minor"/>
    </font>
    <font>
      <sz val="11"/>
      <color rgb="FF000000"/>
      <name val="宋体"/>
      <charset val="134"/>
      <scheme val="minor"/>
    </font>
    <font>
      <sz val="11"/>
      <color rgb="FF417FF9"/>
      <name val="宋体"/>
      <charset val="134"/>
      <scheme val="minor"/>
    </font>
    <font>
      <b/>
      <sz val="12"/>
      <color rgb="FFFFFFFF"/>
      <name val="宋体"/>
      <charset val="134"/>
    </font>
    <font>
      <b/>
      <sz val="12"/>
      <color rgb="FFFFFFFF"/>
      <name val="宋体"/>
      <charset val="134"/>
      <scheme val="minor"/>
    </font>
    <font>
      <b/>
      <sz val="12"/>
      <color rgb="FFC00000"/>
      <name val="宋体"/>
      <charset val="134"/>
      <scheme val="minor"/>
    </font>
    <font>
      <b/>
      <sz val="10"/>
      <color rgb="FF4874CB"/>
      <name val="宋体"/>
      <charset val="134"/>
      <scheme val="minor"/>
    </font>
    <font>
      <b/>
      <sz val="11"/>
      <color rgb="FF4874CB"/>
      <name val="宋体"/>
      <charset val="134"/>
      <scheme val="minor"/>
    </font>
    <font>
      <sz val="9"/>
      <color rgb="FF333333"/>
      <name val="Helvetica"/>
      <charset val="134"/>
    </font>
    <font>
      <b/>
      <sz val="10"/>
      <color rgb="FF4874CB"/>
      <name val="宋体"/>
      <charset val="134"/>
    </font>
    <font>
      <sz val="10"/>
      <color rgb="FF417FF9"/>
      <name val="宋体"/>
      <charset val="134"/>
      <scheme val="minor"/>
    </font>
    <font>
      <sz val="9"/>
      <color rgb="FF333333"/>
      <name val="宋体"/>
      <charset val="134"/>
      <scheme val="minor"/>
    </font>
    <font>
      <sz val="9"/>
      <color rgb="FF333333"/>
      <name val="var(--smt-font-family)"/>
      <charset val="134"/>
    </font>
    <font>
      <sz val="12"/>
      <color rgb="FF404040"/>
      <name val="宋体"/>
      <charset val="134"/>
      <scheme val="minor"/>
    </font>
    <font>
      <sz val="9"/>
      <color rgb="FF000000"/>
      <name val="宋体"/>
      <charset val="134"/>
      <scheme val="minor"/>
    </font>
    <font>
      <sz val="10.5"/>
      <color theme="1"/>
      <name val="宋体"/>
      <charset val="134"/>
      <scheme val="minor"/>
    </font>
    <font>
      <b/>
      <sz val="11"/>
      <color rgb="FFFFFFFF"/>
      <name val="宋体"/>
      <charset val="134"/>
    </font>
    <font>
      <b/>
      <sz val="10"/>
      <color theme="0"/>
      <name val="宋体"/>
      <charset val="134"/>
    </font>
    <font>
      <b/>
      <sz val="10"/>
      <color theme="4"/>
      <name val="宋体"/>
      <charset val="134"/>
    </font>
    <font>
      <sz val="11"/>
      <color rgb="FF454545"/>
      <name val="Segoe UI"/>
      <charset val="134"/>
    </font>
    <font>
      <sz val="9"/>
      <color rgb="FF656565"/>
      <name val="宋体"/>
      <charset val="134"/>
      <scheme val="minor"/>
    </font>
    <font>
      <sz val="9"/>
      <color rgb="FF000000"/>
      <name val="宋体"/>
      <charset val="134"/>
    </font>
    <font>
      <sz val="10"/>
      <color rgb="FFC00000"/>
      <name val="宋体"/>
      <charset val="134"/>
    </font>
    <font>
      <b/>
      <sz val="10"/>
      <color theme="4"/>
      <name val="Segoe UI"/>
      <charset val="134"/>
    </font>
    <font>
      <b/>
      <sz val="10"/>
      <color rgb="FF4874CB"/>
      <name val="Segoe UI"/>
      <charset val="134"/>
    </font>
    <font>
      <sz val="10.5"/>
      <color rgb="FF333333"/>
      <name val="宋体"/>
      <charset val="134"/>
    </font>
    <font>
      <sz val="10"/>
      <color rgb="FF424242"/>
      <name val="Helvetica"/>
      <charset val="134"/>
    </font>
    <font>
      <sz val="10"/>
      <color rgb="FFC00000"/>
      <name val="宋体"/>
      <charset val="134"/>
      <scheme val="minor"/>
    </font>
    <font>
      <sz val="11"/>
      <color theme="1"/>
      <name val="宋体"/>
      <charset val="134"/>
    </font>
    <font>
      <b/>
      <sz val="12"/>
      <color theme="0"/>
      <name val="宋体"/>
      <charset val="134"/>
    </font>
    <font>
      <b/>
      <sz val="10"/>
      <color theme="1"/>
      <name val="宋体"/>
      <charset val="134"/>
      <scheme val="minor"/>
    </font>
    <font>
      <b/>
      <i/>
      <sz val="10"/>
      <color rgb="FF4874CB"/>
      <name val="宋体"/>
      <charset val="134"/>
    </font>
    <font>
      <b/>
      <i/>
      <sz val="10"/>
      <color theme="4"/>
      <name val="宋体"/>
      <charset val="134"/>
    </font>
    <font>
      <b/>
      <sz val="11"/>
      <color rgb="FF4874CB"/>
      <name val="宋体"/>
      <charset val="134"/>
    </font>
    <font>
      <sz val="11"/>
      <color rgb="FFFFFFFF"/>
      <name val="宋体"/>
      <charset val="134"/>
    </font>
    <font>
      <sz val="11"/>
      <color rgb="FFC00000"/>
      <name val="宋体"/>
      <charset val="134"/>
      <scheme val="minor"/>
    </font>
    <font>
      <sz val="11"/>
      <color rgb="FF333333"/>
      <name val="宋体"/>
      <charset val="134"/>
      <scheme val="minor"/>
    </font>
    <font>
      <sz val="10"/>
      <color rgb="FF417FF9"/>
      <name val="Segoe UI"/>
      <charset val="134"/>
    </font>
    <font>
      <sz val="11"/>
      <color rgb="FF404040"/>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0"/>
      <color rgb="FF417FF9"/>
      <name val="汉仪书宋二KW"/>
      <charset val="134"/>
    </font>
  </fonts>
  <fills count="56">
    <fill>
      <patternFill patternType="none"/>
    </fill>
    <fill>
      <patternFill patternType="gray125"/>
    </fill>
    <fill>
      <patternFill patternType="solid">
        <fgColor rgb="FFC00000"/>
        <bgColor indexed="64"/>
      </patternFill>
    </fill>
    <fill>
      <patternFill patternType="solid">
        <fgColor theme="6"/>
        <bgColor indexed="64"/>
      </patternFill>
    </fill>
    <fill>
      <patternFill patternType="solid">
        <fgColor theme="8" tint="0.599993896298105"/>
        <bgColor indexed="64"/>
      </patternFill>
    </fill>
    <fill>
      <patternFill patternType="solid">
        <fgColor rgb="FFED7D31"/>
        <bgColor indexed="64"/>
      </patternFill>
    </fill>
    <fill>
      <patternFill patternType="solid">
        <fgColor rgb="FFFFFF00"/>
        <bgColor indexed="64"/>
      </patternFill>
    </fill>
    <fill>
      <patternFill patternType="solid">
        <fgColor rgb="FF00B0F0"/>
        <bgColor indexed="64"/>
      </patternFill>
    </fill>
    <fill>
      <patternFill patternType="solid">
        <fgColor rgb="FF75BD42"/>
        <bgColor indexed="64"/>
      </patternFill>
    </fill>
    <fill>
      <patternFill patternType="solid">
        <fgColor rgb="FFA8EAE4"/>
        <bgColor indexed="64"/>
      </patternFill>
    </fill>
    <fill>
      <patternFill patternType="solid">
        <fgColor rgb="FFE7E6E6"/>
        <bgColor indexed="64"/>
      </patternFill>
    </fill>
    <fill>
      <patternFill patternType="solid">
        <fgColor rgb="FFFFC000"/>
        <bgColor indexed="64"/>
      </patternFill>
    </fill>
    <fill>
      <patternFill patternType="solid">
        <fgColor rgb="FFFFF3CA"/>
        <bgColor indexed="64"/>
      </patternFill>
    </fill>
    <fill>
      <patternFill patternType="solid">
        <fgColor rgb="FFC5E0B4"/>
        <bgColor indexed="64"/>
      </patternFill>
    </fill>
    <fill>
      <patternFill patternType="solid">
        <fgColor rgb="FFFF0000"/>
        <bgColor indexed="64"/>
      </patternFill>
    </fill>
    <fill>
      <patternFill patternType="solid">
        <fgColor rgb="FF92D050"/>
        <bgColor indexed="64"/>
      </patternFill>
    </fill>
    <fill>
      <patternFill patternType="solid">
        <fgColor rgb="FFFFFFFF"/>
        <bgColor indexed="64"/>
      </patternFill>
    </fill>
    <fill>
      <patternFill patternType="solid">
        <fgColor rgb="FFF2F2F5"/>
        <bgColor indexed="64"/>
      </patternFill>
    </fill>
    <fill>
      <patternFill patternType="solid">
        <fgColor rgb="FFE2E6E9"/>
        <bgColor indexed="64"/>
      </patternFill>
    </fill>
    <fill>
      <patternFill patternType="solid">
        <fgColor rgb="FFE6F7FF"/>
        <bgColor indexed="64"/>
      </patternFill>
    </fill>
    <fill>
      <patternFill patternType="solid">
        <fgColor rgb="FFB41A20"/>
        <bgColor indexed="64"/>
      </patternFill>
    </fill>
    <fill>
      <patternFill patternType="solid">
        <fgColor rgb="FFF2BA02"/>
        <bgColor indexed="64"/>
      </patternFill>
    </fill>
    <fill>
      <patternFill patternType="solid">
        <fgColor rgb="FF00B050"/>
        <bgColor indexed="64"/>
      </patternFill>
    </fill>
    <fill>
      <patternFill patternType="solid">
        <fgColor theme="6" tint="0.799920651875362"/>
        <bgColor indexed="64"/>
      </patternFill>
    </fill>
    <fill>
      <patternFill patternType="solid">
        <fgColor rgb="FF70AD47"/>
        <bgColor indexed="64"/>
      </patternFill>
    </fill>
    <fill>
      <patternFill patternType="solid">
        <fgColor theme="7"/>
        <bgColor indexed="64"/>
      </patternFill>
    </fill>
    <fill>
      <patternFill patternType="solid">
        <fgColor rgb="FFAFABAB"/>
        <bgColor indexed="64"/>
      </patternFill>
    </fill>
    <fill>
      <patternFill patternType="solid">
        <fgColor rgb="FFF2F2F2"/>
        <bgColor indexed="64"/>
      </patternFill>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4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000000"/>
      </left>
      <right style="thin">
        <color rgb="FF000000"/>
      </right>
      <top style="thin">
        <color rgb="FF000000"/>
      </top>
      <bottom style="thin">
        <color rgb="FF000000"/>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bottom style="thin">
        <color auto="1"/>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right style="thin">
        <color rgb="FF000000"/>
      </right>
      <top/>
      <bottom/>
      <diagonal/>
    </border>
    <border>
      <left/>
      <right style="thin">
        <color rgb="FF000000"/>
      </right>
      <top style="thin">
        <color rgb="FF000000"/>
      </top>
      <bottom/>
      <diagonal/>
    </border>
    <border>
      <left style="thin">
        <color rgb="FF000000"/>
      </left>
      <right/>
      <top/>
      <bottom style="thin">
        <color rgb="FF000000"/>
      </bottom>
      <diagonal/>
    </border>
    <border>
      <left style="thin">
        <color rgb="FF000000"/>
      </left>
      <right/>
      <top style="thin">
        <color rgb="FF000000"/>
      </top>
      <bottom/>
      <diagonal/>
    </border>
    <border>
      <left style="thin">
        <color rgb="FF000000"/>
      </left>
      <right/>
      <top/>
      <bottom/>
      <diagonal/>
    </border>
    <border>
      <left/>
      <right style="medium">
        <color rgb="FFE4E8EA"/>
      </right>
      <top style="medium">
        <color rgb="FFE4E8EA"/>
      </top>
      <bottom style="medium">
        <color rgb="FFE4E8EA"/>
      </bottom>
      <diagonal/>
    </border>
    <border>
      <left/>
      <right style="medium">
        <color rgb="FFE4E8EA"/>
      </right>
      <top/>
      <bottom style="medium">
        <color rgb="FFE4E8EA"/>
      </bottom>
      <diagonal/>
    </border>
    <border>
      <left style="medium">
        <color rgb="FFE4E8EA"/>
      </left>
      <right style="medium">
        <color rgb="FFE4E8EA"/>
      </right>
      <top/>
      <bottom style="medium">
        <color rgb="FFE4E8EA"/>
      </bottom>
      <diagonal/>
    </border>
    <border>
      <left style="thin">
        <color auto="1"/>
      </left>
      <right/>
      <top/>
      <bottom style="thin">
        <color auto="1"/>
      </bottom>
      <diagonal/>
    </border>
    <border>
      <left style="thin">
        <color rgb="FF000000"/>
      </left>
      <right style="thin">
        <color auto="1"/>
      </right>
      <top style="thin">
        <color auto="1"/>
      </top>
      <bottom/>
      <diagonal/>
    </border>
    <border>
      <left style="thin">
        <color rgb="FF000000"/>
      </left>
      <right style="thin">
        <color auto="1"/>
      </right>
      <top/>
      <bottom style="thin">
        <color auto="1"/>
      </bottom>
      <diagonal/>
    </border>
    <border>
      <left/>
      <right style="thin">
        <color auto="1"/>
      </right>
      <top/>
      <bottom/>
      <diagonal/>
    </border>
    <border>
      <left/>
      <right style="thin">
        <color auto="1"/>
      </right>
      <top style="thin">
        <color auto="1"/>
      </top>
      <bottom/>
      <diagonal/>
    </border>
    <border>
      <left style="thin">
        <color rgb="FF000000"/>
      </left>
      <right style="thin">
        <color rgb="FF000000"/>
      </right>
      <top style="dotted">
        <color rgb="FFAAAAAA"/>
      </top>
      <bottom style="thin">
        <color rgb="FF000000"/>
      </bottom>
      <diagonal/>
    </border>
    <border>
      <left style="thin">
        <color auto="1"/>
      </left>
      <right style="thin">
        <color auto="1"/>
      </right>
      <top style="thin">
        <color rgb="FF000000"/>
      </top>
      <bottom/>
      <diagonal/>
    </border>
    <border>
      <left style="thin">
        <color auto="1"/>
      </left>
      <right/>
      <top/>
      <bottom/>
      <diagonal/>
    </border>
    <border>
      <left/>
      <right/>
      <top/>
      <bottom style="thin">
        <color rgb="FF000000"/>
      </bottom>
      <diagonal/>
    </border>
    <border>
      <left style="thin">
        <color auto="1"/>
      </left>
      <right style="thin">
        <color auto="1"/>
      </right>
      <top style="thin">
        <color rgb="FF000000"/>
      </top>
      <bottom style="thin">
        <color auto="1"/>
      </bottom>
      <diagonal/>
    </border>
    <border>
      <left style="thin">
        <color auto="1"/>
      </left>
      <right/>
      <top style="thin">
        <color auto="1"/>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57" fillId="29" borderId="0" applyNumberFormat="0" applyBorder="0" applyAlignment="0" applyProtection="0">
      <alignment vertical="center"/>
    </xf>
    <xf numFmtId="0" fontId="58" fillId="30" borderId="3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57" fillId="31" borderId="0" applyNumberFormat="0" applyBorder="0" applyAlignment="0" applyProtection="0">
      <alignment vertical="center"/>
    </xf>
    <xf numFmtId="0" fontId="59" fillId="32" borderId="0" applyNumberFormat="0" applyBorder="0" applyAlignment="0" applyProtection="0">
      <alignment vertical="center"/>
    </xf>
    <xf numFmtId="43" fontId="0" fillId="0" borderId="0" applyFont="0" applyFill="0" applyBorder="0" applyAlignment="0" applyProtection="0">
      <alignment vertical="center"/>
    </xf>
    <xf numFmtId="0" fontId="60" fillId="33" borderId="0" applyNumberFormat="0" applyBorder="0" applyAlignment="0" applyProtection="0">
      <alignment vertical="center"/>
    </xf>
    <xf numFmtId="0" fontId="61" fillId="0" borderId="0" applyNumberFormat="0" applyFill="0" applyBorder="0" applyAlignment="0" applyProtection="0">
      <alignment vertical="center"/>
    </xf>
    <xf numFmtId="9" fontId="0" fillId="0" borderId="0" applyFont="0" applyFill="0" applyBorder="0" applyAlignment="0" applyProtection="0">
      <alignment vertical="center"/>
    </xf>
    <xf numFmtId="0" fontId="62" fillId="0" borderId="0" applyNumberFormat="0" applyFill="0" applyBorder="0" applyAlignment="0" applyProtection="0">
      <alignment vertical="center"/>
    </xf>
    <xf numFmtId="0" fontId="0" fillId="34" borderId="35" applyNumberFormat="0" applyFont="0" applyAlignment="0" applyProtection="0">
      <alignment vertical="center"/>
    </xf>
    <xf numFmtId="0" fontId="60" fillId="35" borderId="0" applyNumberFormat="0" applyBorder="0" applyAlignment="0" applyProtection="0">
      <alignment vertical="center"/>
    </xf>
    <xf numFmtId="0" fontId="63"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65"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67" fillId="0" borderId="36" applyNumberFormat="0" applyFill="0" applyAlignment="0" applyProtection="0">
      <alignment vertical="center"/>
    </xf>
    <xf numFmtId="0" fontId="68" fillId="0" borderId="36" applyNumberFormat="0" applyFill="0" applyAlignment="0" applyProtection="0">
      <alignment vertical="center"/>
    </xf>
    <xf numFmtId="0" fontId="60" fillId="36" borderId="0" applyNumberFormat="0" applyBorder="0" applyAlignment="0" applyProtection="0">
      <alignment vertical="center"/>
    </xf>
    <xf numFmtId="0" fontId="63" fillId="0" borderId="37" applyNumberFormat="0" applyFill="0" applyAlignment="0" applyProtection="0">
      <alignment vertical="center"/>
    </xf>
    <xf numFmtId="0" fontId="60" fillId="37" borderId="0" applyNumberFormat="0" applyBorder="0" applyAlignment="0" applyProtection="0">
      <alignment vertical="center"/>
    </xf>
    <xf numFmtId="0" fontId="69" fillId="27" borderId="38" applyNumberFormat="0" applyAlignment="0" applyProtection="0">
      <alignment vertical="center"/>
    </xf>
    <xf numFmtId="0" fontId="70" fillId="27" borderId="34" applyNumberFormat="0" applyAlignment="0" applyProtection="0">
      <alignment vertical="center"/>
    </xf>
    <xf numFmtId="0" fontId="71" fillId="38" borderId="39" applyNumberFormat="0" applyAlignment="0" applyProtection="0">
      <alignment vertical="center"/>
    </xf>
    <xf numFmtId="0" fontId="57" fillId="39" borderId="0" applyNumberFormat="0" applyBorder="0" applyAlignment="0" applyProtection="0">
      <alignment vertical="center"/>
    </xf>
    <xf numFmtId="0" fontId="60" fillId="40" borderId="0" applyNumberFormat="0" applyBorder="0" applyAlignment="0" applyProtection="0">
      <alignment vertical="center"/>
    </xf>
    <xf numFmtId="0" fontId="72" fillId="0" borderId="40" applyNumberFormat="0" applyFill="0" applyAlignment="0" applyProtection="0">
      <alignment vertical="center"/>
    </xf>
    <xf numFmtId="0" fontId="73" fillId="0" borderId="41" applyNumberFormat="0" applyFill="0" applyAlignment="0" applyProtection="0">
      <alignment vertical="center"/>
    </xf>
    <xf numFmtId="0" fontId="74" fillId="41" borderId="0" applyNumberFormat="0" applyBorder="0" applyAlignment="0" applyProtection="0">
      <alignment vertical="center"/>
    </xf>
    <xf numFmtId="0" fontId="75" fillId="42" borderId="0" applyNumberFormat="0" applyBorder="0" applyAlignment="0" applyProtection="0">
      <alignment vertical="center"/>
    </xf>
    <xf numFmtId="0" fontId="57" fillId="43" borderId="0" applyNumberFormat="0" applyBorder="0" applyAlignment="0" applyProtection="0">
      <alignment vertical="center"/>
    </xf>
    <xf numFmtId="0" fontId="60" fillId="44" borderId="0" applyNumberFormat="0" applyBorder="0" applyAlignment="0" applyProtection="0">
      <alignment vertical="center"/>
    </xf>
    <xf numFmtId="0" fontId="57" fillId="45" borderId="0" applyNumberFormat="0" applyBorder="0" applyAlignment="0" applyProtection="0">
      <alignment vertical="center"/>
    </xf>
    <xf numFmtId="0" fontId="57" fillId="46" borderId="0" applyNumberFormat="0" applyBorder="0" applyAlignment="0" applyProtection="0">
      <alignment vertical="center"/>
    </xf>
    <xf numFmtId="0" fontId="57" fillId="47" borderId="0" applyNumberFormat="0" applyBorder="0" applyAlignment="0" applyProtection="0">
      <alignment vertical="center"/>
    </xf>
    <xf numFmtId="0" fontId="57" fillId="48" borderId="0" applyNumberFormat="0" applyBorder="0" applyAlignment="0" applyProtection="0">
      <alignment vertical="center"/>
    </xf>
    <xf numFmtId="0" fontId="60" fillId="3" borderId="0" applyNumberFormat="0" applyBorder="0" applyAlignment="0" applyProtection="0">
      <alignment vertical="center"/>
    </xf>
    <xf numFmtId="0" fontId="60" fillId="25" borderId="0" applyNumberFormat="0" applyBorder="0" applyAlignment="0" applyProtection="0">
      <alignment vertical="center"/>
    </xf>
    <xf numFmtId="0" fontId="57" fillId="49" borderId="0" applyNumberFormat="0" applyBorder="0" applyAlignment="0" applyProtection="0">
      <alignment vertical="center"/>
    </xf>
    <xf numFmtId="0" fontId="57" fillId="50" borderId="0" applyNumberFormat="0" applyBorder="0" applyAlignment="0" applyProtection="0">
      <alignment vertical="center"/>
    </xf>
    <xf numFmtId="0" fontId="60" fillId="51" borderId="0" applyNumberFormat="0" applyBorder="0" applyAlignment="0" applyProtection="0">
      <alignment vertical="center"/>
    </xf>
    <xf numFmtId="0" fontId="57" fillId="4" borderId="0" applyNumberFormat="0" applyBorder="0" applyAlignment="0" applyProtection="0">
      <alignment vertical="center"/>
    </xf>
    <xf numFmtId="0" fontId="60" fillId="52" borderId="0" applyNumberFormat="0" applyBorder="0" applyAlignment="0" applyProtection="0">
      <alignment vertical="center"/>
    </xf>
    <xf numFmtId="0" fontId="60" fillId="53" borderId="0" applyNumberFormat="0" applyBorder="0" applyAlignment="0" applyProtection="0">
      <alignment vertical="center"/>
    </xf>
    <xf numFmtId="0" fontId="57" fillId="54" borderId="0" applyNumberFormat="0" applyBorder="0" applyAlignment="0" applyProtection="0">
      <alignment vertical="center"/>
    </xf>
    <xf numFmtId="0" fontId="60" fillId="55" borderId="0" applyNumberFormat="0" applyBorder="0" applyAlignment="0" applyProtection="0">
      <alignment vertical="center"/>
    </xf>
  </cellStyleXfs>
  <cellXfs count="567">
    <xf numFmtId="0" fontId="0" fillId="0" borderId="0" xfId="0">
      <alignment vertical="center"/>
    </xf>
    <xf numFmtId="0" fontId="0" fillId="0" borderId="0" xfId="0" applyFill="1">
      <alignment vertical="center"/>
    </xf>
    <xf numFmtId="0" fontId="1" fillId="0" borderId="1" xfId="0" applyFont="1" applyBorder="1">
      <alignment vertical="center"/>
    </xf>
    <xf numFmtId="0" fontId="1" fillId="0" borderId="0" xfId="0" applyFont="1">
      <alignment vertical="center"/>
    </xf>
    <xf numFmtId="0" fontId="1" fillId="0" borderId="1" xfId="0" applyFont="1" applyBorder="1" applyAlignment="1">
      <alignment horizontal="center" vertical="center"/>
    </xf>
    <xf numFmtId="0" fontId="1" fillId="0" borderId="0" xfId="0" applyFont="1" applyAlignment="1">
      <alignment horizontal="center" vertical="center"/>
    </xf>
    <xf numFmtId="0" fontId="2" fillId="2" borderId="1" xfId="0" applyFont="1" applyFill="1" applyBorder="1" applyAlignment="1">
      <alignment horizontal="left" vertical="center" wrapText="1"/>
    </xf>
    <xf numFmtId="0" fontId="3" fillId="2" borderId="1" xfId="0" applyFont="1" applyFill="1" applyBorder="1" applyAlignment="1">
      <alignment horizontal="left" vertical="center" wrapText="1"/>
    </xf>
    <xf numFmtId="0" fontId="4" fillId="0" borderId="2" xfId="0" applyFont="1" applyFill="1" applyBorder="1" applyAlignment="1">
      <alignment horizontal="left" vertical="center" wrapText="1"/>
    </xf>
    <xf numFmtId="0" fontId="4" fillId="0" borderId="1" xfId="0" applyFont="1" applyFill="1" applyBorder="1" applyAlignment="1">
      <alignment horizontal="left" vertical="center" wrapText="1"/>
    </xf>
    <xf numFmtId="0" fontId="5" fillId="0" borderId="3" xfId="0" applyFont="1" applyBorder="1" applyAlignment="1">
      <alignment horizontal="center" vertical="center"/>
    </xf>
    <xf numFmtId="0" fontId="6" fillId="0" borderId="4" xfId="0" applyFont="1" applyFill="1" applyBorder="1" applyAlignment="1">
      <alignment horizontal="center" vertical="center" wrapText="1"/>
    </xf>
    <xf numFmtId="0" fontId="6" fillId="0" borderId="1" xfId="0" applyFont="1" applyFill="1" applyBorder="1" applyAlignment="1">
      <alignment vertical="center" wrapText="1"/>
    </xf>
    <xf numFmtId="0" fontId="7" fillId="0" borderId="3" xfId="0" applyFont="1" applyBorder="1" applyAlignment="1">
      <alignment horizontal="center" vertical="center"/>
    </xf>
    <xf numFmtId="0" fontId="7" fillId="0" borderId="5" xfId="0" applyFont="1" applyBorder="1" applyAlignment="1">
      <alignment horizontal="center" vertical="center"/>
    </xf>
    <xf numFmtId="0" fontId="6" fillId="0" borderId="1" xfId="0" applyFont="1" applyFill="1" applyBorder="1" applyAlignment="1">
      <alignment horizontal="center" vertical="center" wrapText="1"/>
    </xf>
    <xf numFmtId="0" fontId="7" fillId="0" borderId="6" xfId="0" applyFont="1" applyBorder="1" applyAlignment="1">
      <alignment horizontal="center" vertical="center"/>
    </xf>
    <xf numFmtId="0" fontId="4" fillId="0" borderId="7" xfId="0" applyFont="1" applyFill="1" applyBorder="1" applyAlignment="1">
      <alignment horizontal="left" vertical="center" wrapText="1"/>
    </xf>
    <xf numFmtId="0" fontId="4" fillId="0" borderId="8" xfId="0" applyFont="1" applyFill="1" applyBorder="1" applyAlignment="1">
      <alignment horizontal="left" vertical="center" wrapText="1"/>
    </xf>
    <xf numFmtId="0" fontId="8" fillId="3" borderId="1" xfId="0" applyFont="1" applyFill="1" applyBorder="1" applyAlignment="1">
      <alignment horizontal="left" vertical="center" wrapText="1"/>
    </xf>
    <xf numFmtId="0" fontId="9" fillId="0" borderId="2" xfId="0" applyFont="1" applyFill="1" applyBorder="1" applyAlignment="1">
      <alignment horizontal="center" vertical="center" wrapText="1"/>
    </xf>
    <xf numFmtId="0" fontId="9" fillId="0" borderId="6" xfId="0" applyFont="1" applyFill="1" applyBorder="1" applyAlignment="1">
      <alignment horizontal="center" vertical="center" wrapText="1"/>
    </xf>
    <xf numFmtId="0" fontId="7" fillId="0" borderId="6" xfId="0" applyFont="1" applyBorder="1" applyAlignment="1">
      <alignment vertical="center" wrapText="1"/>
    </xf>
    <xf numFmtId="0" fontId="10" fillId="0" borderId="6" xfId="0" applyFont="1" applyFill="1" applyBorder="1" applyAlignment="1">
      <alignment vertical="center" wrapText="1"/>
    </xf>
    <xf numFmtId="0" fontId="6" fillId="0" borderId="6" xfId="0" applyFont="1" applyFill="1" applyBorder="1" applyAlignment="1">
      <alignment vertical="center" wrapText="1"/>
    </xf>
    <xf numFmtId="0" fontId="9" fillId="0" borderId="5" xfId="0" applyFont="1" applyFill="1" applyBorder="1" applyAlignment="1">
      <alignment horizontal="center" vertical="center" wrapText="1"/>
    </xf>
    <xf numFmtId="0" fontId="11" fillId="0" borderId="3" xfId="0" applyFont="1" applyBorder="1" applyAlignment="1">
      <alignment horizontal="center" vertical="center"/>
    </xf>
    <xf numFmtId="0" fontId="12" fillId="0" borderId="3" xfId="0" applyFont="1" applyBorder="1" applyAlignment="1">
      <alignment vertical="center" wrapText="1"/>
    </xf>
    <xf numFmtId="0" fontId="13" fillId="0" borderId="3" xfId="0" applyFont="1" applyBorder="1" applyAlignment="1">
      <alignment horizontal="center" vertical="center"/>
    </xf>
    <xf numFmtId="0" fontId="14" fillId="0" borderId="1" xfId="0" applyFont="1" applyFill="1" applyBorder="1" applyAlignment="1">
      <alignment vertical="center" wrapText="1"/>
    </xf>
    <xf numFmtId="0" fontId="15" fillId="4" borderId="1" xfId="0" applyFont="1" applyFill="1" applyBorder="1" applyAlignment="1">
      <alignment vertical="center" wrapText="1"/>
    </xf>
    <xf numFmtId="14" fontId="0" fillId="4" borderId="1" xfId="0" applyNumberFormat="1" applyFill="1" applyBorder="1">
      <alignment vertical="center"/>
    </xf>
    <xf numFmtId="0" fontId="4" fillId="0" borderId="0" xfId="0" applyFont="1" applyFill="1" applyAlignment="1">
      <alignment horizontal="left" vertical="center" wrapText="1"/>
    </xf>
    <xf numFmtId="0" fontId="6" fillId="0" borderId="0" xfId="0" applyFont="1" applyFill="1" applyAlignment="1">
      <alignment vertical="center" wrapText="1"/>
    </xf>
    <xf numFmtId="0" fontId="8" fillId="3" borderId="0" xfId="0" applyFont="1" applyFill="1" applyAlignment="1">
      <alignment horizontal="left" vertical="center" wrapText="1"/>
    </xf>
    <xf numFmtId="0" fontId="10" fillId="0" borderId="0" xfId="0" applyFont="1" applyFill="1" applyAlignment="1">
      <alignment vertical="center" wrapText="1"/>
    </xf>
    <xf numFmtId="0" fontId="16" fillId="5" borderId="0" xfId="0" applyFont="1" applyFill="1" applyBorder="1">
      <alignment vertical="center"/>
    </xf>
    <xf numFmtId="0" fontId="17" fillId="0" borderId="0" xfId="0" applyFont="1" applyAlignment="1"/>
    <xf numFmtId="0" fontId="13" fillId="0" borderId="0" xfId="0" applyFont="1" applyAlignment="1">
      <alignment horizontal="center" vertical="center"/>
    </xf>
    <xf numFmtId="0" fontId="5" fillId="0" borderId="0" xfId="0" applyFont="1">
      <alignment vertical="center"/>
    </xf>
    <xf numFmtId="14" fontId="0" fillId="4" borderId="1" xfId="0" applyNumberFormat="1" applyFill="1" applyBorder="1" applyAlignment="1">
      <alignment vertical="center" wrapText="1"/>
    </xf>
    <xf numFmtId="0" fontId="14" fillId="6" borderId="1" xfId="0" applyFont="1" applyFill="1" applyBorder="1" applyAlignment="1">
      <alignment vertical="center" wrapText="1"/>
    </xf>
    <xf numFmtId="0" fontId="7" fillId="6" borderId="6" xfId="0" applyFont="1" applyFill="1" applyBorder="1" applyAlignment="1">
      <alignment vertical="center" wrapText="1"/>
    </xf>
    <xf numFmtId="0" fontId="6" fillId="6" borderId="1" xfId="0" applyFont="1" applyFill="1" applyBorder="1" applyAlignment="1">
      <alignment vertical="center" wrapText="1"/>
    </xf>
    <xf numFmtId="0" fontId="8" fillId="3" borderId="2" xfId="0" applyFont="1" applyFill="1" applyBorder="1" applyAlignment="1">
      <alignment horizontal="left" vertical="center" wrapText="1"/>
    </xf>
    <xf numFmtId="0" fontId="5" fillId="0" borderId="3" xfId="0" applyFont="1" applyFill="1" applyBorder="1" applyAlignment="1">
      <alignment horizontal="center" vertical="center" wrapText="1"/>
    </xf>
    <xf numFmtId="0" fontId="9" fillId="0" borderId="9"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10" fillId="0" borderId="1" xfId="0" applyFont="1" applyFill="1" applyBorder="1" applyAlignment="1">
      <alignment vertical="center" wrapText="1"/>
    </xf>
    <xf numFmtId="0" fontId="9" fillId="0" borderId="1" xfId="0" applyFont="1" applyFill="1" applyBorder="1" applyAlignment="1">
      <alignment vertical="center" wrapText="1"/>
    </xf>
    <xf numFmtId="0" fontId="8" fillId="0" borderId="6" xfId="0" applyFont="1" applyFill="1" applyBorder="1" applyAlignment="1">
      <alignment horizontal="left" vertical="center" wrapText="1"/>
    </xf>
    <xf numFmtId="0" fontId="8" fillId="0" borderId="1" xfId="0" applyFont="1" applyFill="1" applyBorder="1" applyAlignment="1">
      <alignment horizontal="left" vertical="center" wrapText="1"/>
    </xf>
    <xf numFmtId="0" fontId="6" fillId="0" borderId="3" xfId="0" applyFont="1" applyFill="1" applyBorder="1" applyAlignment="1">
      <alignment vertical="center" wrapText="1"/>
    </xf>
    <xf numFmtId="0" fontId="18" fillId="0" borderId="10" xfId="0" applyFont="1" applyBorder="1" applyAlignment="1">
      <alignment vertical="center" wrapText="1"/>
    </xf>
    <xf numFmtId="0" fontId="6" fillId="0" borderId="10" xfId="0" applyFont="1" applyFill="1" applyBorder="1" applyAlignment="1">
      <alignment vertical="center" wrapText="1"/>
    </xf>
    <xf numFmtId="0" fontId="5" fillId="0" borderId="3" xfId="0" applyFont="1" applyFill="1" applyBorder="1">
      <alignment vertical="center"/>
    </xf>
    <xf numFmtId="0" fontId="1" fillId="0" borderId="6" xfId="0" applyFont="1" applyBorder="1">
      <alignment vertical="center"/>
    </xf>
    <xf numFmtId="10" fontId="5" fillId="0" borderId="0" xfId="0" applyNumberFormat="1" applyFont="1">
      <alignment vertical="center"/>
    </xf>
    <xf numFmtId="10" fontId="1" fillId="0" borderId="0" xfId="0" applyNumberFormat="1" applyFont="1">
      <alignment vertical="center"/>
    </xf>
    <xf numFmtId="0" fontId="8" fillId="0" borderId="0" xfId="0" applyFont="1" applyFill="1" applyAlignment="1">
      <alignment horizontal="left" vertical="center" wrapText="1"/>
    </xf>
    <xf numFmtId="0" fontId="15" fillId="0" borderId="0" xfId="0" applyFont="1" applyFill="1">
      <alignment vertical="center"/>
    </xf>
    <xf numFmtId="0" fontId="19" fillId="0" borderId="0" xfId="0" applyFont="1">
      <alignment vertical="center"/>
    </xf>
    <xf numFmtId="0" fontId="5" fillId="0" borderId="0" xfId="0" applyFont="1" applyFill="1">
      <alignment vertical="center"/>
    </xf>
    <xf numFmtId="0" fontId="20" fillId="0" borderId="0" xfId="0" applyFont="1">
      <alignment vertical="center"/>
    </xf>
    <xf numFmtId="0" fontId="21" fillId="2" borderId="11" xfId="0" applyFont="1" applyFill="1" applyBorder="1" applyAlignment="1">
      <alignment horizontal="center" vertical="center" wrapText="1"/>
    </xf>
    <xf numFmtId="0" fontId="22" fillId="2" borderId="11" xfId="0" applyFont="1" applyFill="1" applyBorder="1" applyAlignment="1">
      <alignment horizontal="center" vertical="center" wrapText="1"/>
    </xf>
    <xf numFmtId="0" fontId="23" fillId="0" borderId="3" xfId="0" applyFont="1" applyBorder="1" applyAlignment="1">
      <alignment horizontal="left" vertical="center" wrapText="1"/>
    </xf>
    <xf numFmtId="0" fontId="5" fillId="0" borderId="11" xfId="0" applyFont="1" applyBorder="1" applyAlignment="1">
      <alignment horizontal="center" vertical="center"/>
    </xf>
    <xf numFmtId="0" fontId="18" fillId="0" borderId="3" xfId="0" applyFont="1" applyBorder="1" applyAlignment="1">
      <alignment horizontal="center" vertical="center" wrapText="1"/>
    </xf>
    <xf numFmtId="0" fontId="6" fillId="0" borderId="3" xfId="0" applyFont="1" applyBorder="1" applyAlignment="1">
      <alignment vertical="center" wrapText="1"/>
    </xf>
    <xf numFmtId="0" fontId="18" fillId="0" borderId="3" xfId="0" applyFont="1" applyBorder="1" applyAlignment="1">
      <alignment vertical="center" wrapText="1"/>
    </xf>
    <xf numFmtId="0" fontId="17" fillId="0" borderId="12" xfId="0" applyFont="1" applyBorder="1" applyAlignment="1">
      <alignment horizontal="center" vertical="center"/>
    </xf>
    <xf numFmtId="0" fontId="19" fillId="0" borderId="3" xfId="0" applyFont="1" applyBorder="1" applyAlignment="1">
      <alignment horizontal="center" vertical="center" wrapText="1"/>
    </xf>
    <xf numFmtId="0" fontId="19" fillId="0" borderId="3" xfId="0" applyFont="1" applyBorder="1" applyAlignment="1">
      <alignment horizontal="center" vertical="center"/>
    </xf>
    <xf numFmtId="0" fontId="18" fillId="0" borderId="13" xfId="0" applyFont="1" applyBorder="1" applyAlignment="1">
      <alignment vertical="center" wrapText="1"/>
    </xf>
    <xf numFmtId="0" fontId="17" fillId="0" borderId="3" xfId="0" applyFont="1" applyBorder="1" applyAlignment="1">
      <alignment vertical="center" wrapText="1"/>
    </xf>
    <xf numFmtId="49" fontId="5" fillId="7" borderId="3" xfId="0" applyNumberFormat="1" applyFont="1" applyFill="1" applyBorder="1" applyAlignment="1">
      <alignment vertical="center" wrapText="1"/>
    </xf>
    <xf numFmtId="0" fontId="18" fillId="7" borderId="3" xfId="0" applyFont="1" applyFill="1" applyBorder="1" applyAlignment="1">
      <alignment vertical="center" wrapText="1"/>
    </xf>
    <xf numFmtId="0" fontId="17" fillId="7" borderId="3" xfId="0" applyFont="1" applyFill="1" applyBorder="1" applyAlignment="1">
      <alignment vertical="center" wrapText="1"/>
    </xf>
    <xf numFmtId="0" fontId="23" fillId="7" borderId="3" xfId="0" applyFont="1" applyFill="1" applyBorder="1" applyAlignment="1">
      <alignment horizontal="left" vertical="center" wrapText="1"/>
    </xf>
    <xf numFmtId="0" fontId="11" fillId="8" borderId="0" xfId="0" applyFont="1" applyFill="1" applyAlignment="1">
      <alignment horizontal="left" vertical="center"/>
    </xf>
    <xf numFmtId="0" fontId="17" fillId="0" borderId="11" xfId="0" applyFont="1" applyBorder="1" applyAlignment="1">
      <alignment horizontal="center" vertical="center"/>
    </xf>
    <xf numFmtId="0" fontId="17" fillId="0" borderId="3" xfId="0" applyFont="1" applyBorder="1" applyAlignment="1">
      <alignment horizontal="left" vertical="center" wrapText="1"/>
    </xf>
    <xf numFmtId="0" fontId="17" fillId="0" borderId="10" xfId="0" applyFont="1" applyBorder="1" applyAlignment="1">
      <alignment horizontal="center" vertical="center"/>
    </xf>
    <xf numFmtId="0" fontId="5" fillId="7" borderId="3" xfId="0" applyFont="1" applyFill="1" applyBorder="1" applyAlignment="1">
      <alignment vertical="center" wrapText="1"/>
    </xf>
    <xf numFmtId="0" fontId="5" fillId="0" borderId="3" xfId="0" applyFont="1" applyBorder="1" applyAlignment="1">
      <alignment vertical="center" wrapText="1"/>
    </xf>
    <xf numFmtId="0" fontId="18" fillId="7" borderId="3" xfId="0" applyFont="1" applyFill="1" applyBorder="1" applyAlignment="1">
      <alignment horizontal="center" vertical="center" wrapText="1"/>
    </xf>
    <xf numFmtId="0" fontId="15" fillId="9" borderId="3" xfId="0" applyFont="1" applyFill="1" applyBorder="1" applyAlignment="1">
      <alignment vertical="center" wrapText="1"/>
    </xf>
    <xf numFmtId="14" fontId="19" fillId="9" borderId="3" xfId="0" applyNumberFormat="1" applyFont="1" applyFill="1" applyBorder="1">
      <alignment vertical="center"/>
    </xf>
    <xf numFmtId="0" fontId="23" fillId="0" borderId="0" xfId="0" applyFont="1" applyAlignment="1">
      <alignment horizontal="left" vertical="center" wrapText="1"/>
    </xf>
    <xf numFmtId="0" fontId="15" fillId="10" borderId="0" xfId="0" applyFont="1" applyFill="1">
      <alignment vertical="center"/>
    </xf>
    <xf numFmtId="0" fontId="15" fillId="0" borderId="0" xfId="0" applyFont="1">
      <alignment vertical="center"/>
    </xf>
    <xf numFmtId="0" fontId="18" fillId="0" borderId="0" xfId="0" applyFont="1" applyAlignment="1">
      <alignment vertical="center" wrapText="1"/>
    </xf>
    <xf numFmtId="0" fontId="19" fillId="0" borderId="0" xfId="0" applyFont="1" applyAlignment="1">
      <alignment vertical="center" wrapText="1"/>
    </xf>
    <xf numFmtId="0" fontId="19" fillId="7" borderId="0" xfId="0" applyFont="1" applyFill="1" applyAlignment="1">
      <alignment vertical="center" wrapText="1"/>
    </xf>
    <xf numFmtId="0" fontId="19" fillId="7" borderId="0" xfId="0" applyFont="1" applyFill="1">
      <alignment vertical="center"/>
    </xf>
    <xf numFmtId="0" fontId="5" fillId="0" borderId="0" xfId="0" applyFont="1" applyAlignment="1">
      <alignment vertical="center" wrapText="1"/>
    </xf>
    <xf numFmtId="176" fontId="19" fillId="11" borderId="0" xfId="0" applyNumberFormat="1" applyFont="1" applyFill="1">
      <alignment vertical="center"/>
    </xf>
    <xf numFmtId="0" fontId="17" fillId="0" borderId="0" xfId="0" applyFont="1" applyAlignment="1">
      <alignment vertical="center" wrapText="1"/>
    </xf>
    <xf numFmtId="10" fontId="19" fillId="7" borderId="0" xfId="0" applyNumberFormat="1" applyFont="1" applyFill="1" applyAlignment="1">
      <alignment vertical="center" wrapText="1"/>
    </xf>
    <xf numFmtId="10" fontId="19" fillId="7" borderId="0" xfId="0" applyNumberFormat="1" applyFont="1" applyFill="1">
      <alignment vertical="center"/>
    </xf>
    <xf numFmtId="0" fontId="18" fillId="6" borderId="3" xfId="0" applyFont="1" applyFill="1" applyBorder="1" applyAlignment="1">
      <alignment horizontal="center" vertical="center" wrapText="1"/>
    </xf>
    <xf numFmtId="0" fontId="17" fillId="6" borderId="10" xfId="0" applyFont="1" applyFill="1" applyBorder="1" applyAlignment="1">
      <alignment horizontal="left" vertical="center" wrapText="1"/>
    </xf>
    <xf numFmtId="0" fontId="17" fillId="6" borderId="10" xfId="0" applyFont="1" applyFill="1" applyBorder="1" applyAlignment="1">
      <alignment vertical="center" wrapText="1"/>
    </xf>
    <xf numFmtId="0" fontId="18" fillId="6" borderId="10" xfId="0" applyFont="1" applyFill="1" applyBorder="1" applyAlignment="1">
      <alignment vertical="center" wrapText="1"/>
    </xf>
    <xf numFmtId="0" fontId="17" fillId="6" borderId="3" xfId="0" applyFont="1" applyFill="1" applyBorder="1" applyAlignment="1">
      <alignment horizontal="left" vertical="center" wrapText="1"/>
    </xf>
    <xf numFmtId="0" fontId="17" fillId="6" borderId="3" xfId="0" applyFont="1" applyFill="1" applyBorder="1" applyAlignment="1">
      <alignment vertical="center" wrapText="1"/>
    </xf>
    <xf numFmtId="0" fontId="18" fillId="6" borderId="3" xfId="0" applyFont="1" applyFill="1" applyBorder="1" applyAlignment="1">
      <alignment vertical="center" wrapText="1"/>
    </xf>
    <xf numFmtId="0" fontId="6" fillId="6" borderId="3" xfId="0" applyFont="1" applyFill="1" applyBorder="1" applyAlignment="1">
      <alignment vertical="center" wrapText="1"/>
    </xf>
    <xf numFmtId="0" fontId="5" fillId="6" borderId="3" xfId="0" applyFont="1" applyFill="1" applyBorder="1" applyAlignment="1">
      <alignment vertical="center" wrapText="1"/>
    </xf>
    <xf numFmtId="0" fontId="17" fillId="0" borderId="10" xfId="0" applyFont="1" applyBorder="1" applyAlignment="1">
      <alignment horizontal="left" vertical="center" wrapText="1"/>
    </xf>
    <xf numFmtId="0" fontId="17" fillId="0" borderId="10" xfId="0" applyFont="1" applyBorder="1" applyAlignment="1">
      <alignment vertical="center" wrapText="1"/>
    </xf>
    <xf numFmtId="0" fontId="24" fillId="12" borderId="3" xfId="0" applyFont="1" applyFill="1" applyBorder="1" applyAlignment="1">
      <alignment horizontal="left" vertical="center"/>
    </xf>
    <xf numFmtId="0" fontId="24" fillId="12" borderId="11" xfId="0" applyFont="1" applyFill="1" applyBorder="1" applyAlignment="1">
      <alignment horizontal="center" vertical="center" wrapText="1"/>
    </xf>
    <xf numFmtId="0" fontId="24" fillId="12" borderId="3" xfId="0" applyFont="1" applyFill="1" applyBorder="1" applyAlignment="1">
      <alignment horizontal="center" vertical="center" wrapText="1"/>
    </xf>
    <xf numFmtId="0" fontId="24" fillId="12" borderId="3" xfId="0" applyFont="1" applyFill="1" applyBorder="1" applyAlignment="1">
      <alignment horizontal="left" vertical="center" wrapText="1"/>
    </xf>
    <xf numFmtId="0" fontId="24" fillId="12" borderId="3" xfId="0" applyFont="1" applyFill="1" applyBorder="1" applyAlignment="1">
      <alignment vertical="center" wrapText="1"/>
    </xf>
    <xf numFmtId="0" fontId="25" fillId="12" borderId="0" xfId="0" applyFont="1" applyFill="1">
      <alignment vertical="center"/>
    </xf>
    <xf numFmtId="10" fontId="19" fillId="0" borderId="0" xfId="0" applyNumberFormat="1" applyFont="1">
      <alignment vertical="center"/>
    </xf>
    <xf numFmtId="176" fontId="19" fillId="6" borderId="0" xfId="0" applyNumberFormat="1" applyFont="1" applyFill="1">
      <alignment vertical="center"/>
    </xf>
    <xf numFmtId="176" fontId="19" fillId="6" borderId="0" xfId="0" applyNumberFormat="1" applyFont="1" applyFill="1" applyAlignment="1">
      <alignment vertical="center" wrapText="1"/>
    </xf>
    <xf numFmtId="0" fontId="19" fillId="6" borderId="0" xfId="0" applyFont="1" applyFill="1">
      <alignment vertical="center"/>
    </xf>
    <xf numFmtId="176" fontId="15" fillId="6" borderId="0" xfId="0" applyNumberFormat="1" applyFont="1" applyFill="1">
      <alignment vertical="center"/>
    </xf>
    <xf numFmtId="10" fontId="19" fillId="6" borderId="0" xfId="0" applyNumberFormat="1" applyFont="1" applyFill="1">
      <alignment vertical="center"/>
    </xf>
    <xf numFmtId="177" fontId="19" fillId="6" borderId="0" xfId="0" applyNumberFormat="1" applyFont="1" applyFill="1">
      <alignment vertical="center"/>
    </xf>
    <xf numFmtId="0" fontId="19" fillId="11" borderId="0" xfId="0" applyFont="1" applyFill="1">
      <alignment vertical="center"/>
    </xf>
    <xf numFmtId="176" fontId="26" fillId="0" borderId="0" xfId="0" applyNumberFormat="1" applyFont="1">
      <alignment vertical="center"/>
    </xf>
    <xf numFmtId="10" fontId="26" fillId="0" borderId="0" xfId="0" applyNumberFormat="1" applyFont="1">
      <alignment vertical="center"/>
    </xf>
    <xf numFmtId="9" fontId="26" fillId="0" borderId="0" xfId="0" applyNumberFormat="1" applyFont="1">
      <alignment vertical="center"/>
    </xf>
    <xf numFmtId="0" fontId="24" fillId="12" borderId="0" xfId="0" applyFont="1" applyFill="1" applyAlignment="1">
      <alignment vertical="center" wrapText="1"/>
    </xf>
    <xf numFmtId="0" fontId="24" fillId="12" borderId="12" xfId="0" applyFont="1" applyFill="1" applyBorder="1" applyAlignment="1">
      <alignment horizontal="center" vertical="center" wrapText="1"/>
    </xf>
    <xf numFmtId="0" fontId="27" fillId="12" borderId="11" xfId="0" applyFont="1" applyFill="1" applyBorder="1" applyAlignment="1">
      <alignment horizontal="center" vertical="center" wrapText="1"/>
    </xf>
    <xf numFmtId="0" fontId="24" fillId="13" borderId="3" xfId="0" applyFont="1" applyFill="1" applyBorder="1" applyAlignment="1">
      <alignment horizontal="center" vertical="center" wrapText="1"/>
    </xf>
    <xf numFmtId="0" fontId="24" fillId="13" borderId="3" xfId="0" applyFont="1" applyFill="1" applyBorder="1" applyAlignment="1">
      <alignment vertical="center" wrapText="1"/>
    </xf>
    <xf numFmtId="0" fontId="25" fillId="13" borderId="0" xfId="0" applyFont="1" applyFill="1">
      <alignment vertical="center"/>
    </xf>
    <xf numFmtId="0" fontId="24" fillId="14" borderId="3" xfId="0" applyFont="1" applyFill="1" applyBorder="1" applyAlignment="1">
      <alignment horizontal="left" vertical="center" wrapText="1"/>
    </xf>
    <xf numFmtId="0" fontId="18" fillId="0" borderId="14" xfId="0" applyFont="1" applyBorder="1" applyAlignment="1">
      <alignment horizontal="center" vertical="center" wrapText="1"/>
    </xf>
    <xf numFmtId="0" fontId="17" fillId="0" borderId="14" xfId="0" applyFont="1" applyBorder="1" applyAlignment="1">
      <alignment horizontal="left" vertical="center" wrapText="1"/>
    </xf>
    <xf numFmtId="0" fontId="5" fillId="0" borderId="3" xfId="0" applyFont="1" applyBorder="1" applyAlignment="1">
      <alignment horizontal="left" vertical="center" wrapText="1"/>
    </xf>
    <xf numFmtId="0" fontId="17" fillId="15" borderId="13" xfId="0" applyFont="1" applyFill="1" applyBorder="1" applyAlignment="1">
      <alignment horizontal="left" vertical="center" wrapText="1"/>
    </xf>
    <xf numFmtId="0" fontId="17" fillId="0" borderId="13" xfId="0" applyFont="1" applyBorder="1" applyAlignment="1">
      <alignment horizontal="left" vertical="center" wrapText="1"/>
    </xf>
    <xf numFmtId="0" fontId="18" fillId="0" borderId="14" xfId="0" applyFont="1" applyBorder="1" applyAlignment="1">
      <alignment vertical="center" wrapText="1"/>
    </xf>
    <xf numFmtId="0" fontId="27" fillId="12" borderId="0" xfId="0" applyFont="1" applyFill="1" applyAlignment="1">
      <alignment vertical="center" wrapText="1"/>
    </xf>
    <xf numFmtId="176" fontId="19" fillId="0" borderId="0" xfId="0" applyNumberFormat="1" applyFont="1">
      <alignment vertical="center"/>
    </xf>
    <xf numFmtId="0" fontId="18" fillId="15" borderId="13" xfId="0" applyFont="1" applyFill="1" applyBorder="1" applyAlignment="1">
      <alignment vertical="center" wrapText="1"/>
    </xf>
    <xf numFmtId="0" fontId="28" fillId="0" borderId="12" xfId="0" applyFont="1" applyBorder="1" applyAlignment="1">
      <alignment horizontal="center" vertical="center"/>
    </xf>
    <xf numFmtId="0" fontId="28" fillId="0" borderId="14" xfId="0" applyFont="1" applyBorder="1" applyAlignment="1">
      <alignment horizontal="center" vertical="center" wrapText="1"/>
    </xf>
    <xf numFmtId="0" fontId="28" fillId="0" borderId="13" xfId="0" applyFont="1" applyBorder="1" applyAlignment="1">
      <alignment vertical="center" wrapText="1"/>
    </xf>
    <xf numFmtId="0" fontId="28" fillId="0" borderId="10" xfId="0" applyFont="1" applyBorder="1" applyAlignment="1">
      <alignment vertical="center" wrapText="1"/>
    </xf>
    <xf numFmtId="0" fontId="28" fillId="0" borderId="3" xfId="0" applyFont="1" applyBorder="1" applyAlignment="1">
      <alignment vertical="center" wrapText="1"/>
    </xf>
    <xf numFmtId="0" fontId="18" fillId="0" borderId="15" xfId="0" applyFont="1" applyBorder="1" applyAlignment="1">
      <alignment vertical="center" wrapText="1"/>
    </xf>
    <xf numFmtId="0" fontId="18" fillId="0" borderId="12" xfId="0" applyFont="1" applyBorder="1" applyAlignment="1">
      <alignment vertical="center" wrapText="1"/>
    </xf>
    <xf numFmtId="0" fontId="18" fillId="6" borderId="16" xfId="0" applyFont="1" applyFill="1" applyBorder="1" applyAlignment="1">
      <alignment vertical="center" wrapText="1"/>
    </xf>
    <xf numFmtId="0" fontId="18" fillId="6" borderId="11" xfId="0" applyFont="1" applyFill="1" applyBorder="1" applyAlignment="1">
      <alignment vertical="center" wrapText="1"/>
    </xf>
    <xf numFmtId="0" fontId="6" fillId="0" borderId="10" xfId="0" applyFont="1" applyBorder="1" applyAlignment="1">
      <alignment vertical="center" wrapText="1"/>
    </xf>
    <xf numFmtId="0" fontId="6" fillId="0" borderId="17" xfId="0" applyFont="1" applyBorder="1" applyAlignment="1">
      <alignment vertical="center" wrapText="1"/>
    </xf>
    <xf numFmtId="0" fontId="18" fillId="14" borderId="17" xfId="0" applyFont="1" applyFill="1" applyBorder="1" applyAlignment="1">
      <alignment horizontal="left" vertical="center" wrapText="1"/>
    </xf>
    <xf numFmtId="0" fontId="18" fillId="14" borderId="10" xfId="0" applyFont="1" applyFill="1" applyBorder="1" applyAlignment="1">
      <alignment vertical="center" wrapText="1"/>
    </xf>
    <xf numFmtId="0" fontId="6" fillId="14" borderId="17" xfId="0" applyFont="1" applyFill="1" applyBorder="1" applyAlignment="1">
      <alignment vertical="center" wrapText="1"/>
    </xf>
    <xf numFmtId="0" fontId="18" fillId="14" borderId="17" xfId="0" applyFont="1" applyFill="1" applyBorder="1" applyAlignment="1">
      <alignment vertical="center" wrapText="1"/>
    </xf>
    <xf numFmtId="0" fontId="18" fillId="14" borderId="3" xfId="0" applyFont="1" applyFill="1" applyBorder="1" applyAlignment="1">
      <alignment vertical="center" wrapText="1"/>
    </xf>
    <xf numFmtId="0" fontId="6" fillId="14" borderId="17" xfId="0" applyFont="1" applyFill="1" applyBorder="1" applyAlignment="1">
      <alignment horizontal="left" vertical="center" wrapText="1"/>
    </xf>
    <xf numFmtId="0" fontId="17" fillId="0" borderId="3" xfId="0" applyFont="1" applyBorder="1">
      <alignment vertical="center"/>
    </xf>
    <xf numFmtId="0" fontId="13" fillId="8" borderId="3" xfId="0" applyFont="1" applyFill="1" applyBorder="1" applyAlignment="1">
      <alignment horizontal="left" vertical="center"/>
    </xf>
    <xf numFmtId="0" fontId="11" fillId="8" borderId="3" xfId="0" applyFont="1" applyFill="1" applyBorder="1" applyAlignment="1">
      <alignment horizontal="left" vertical="center"/>
    </xf>
    <xf numFmtId="0" fontId="5" fillId="0" borderId="18" xfId="0" applyFont="1" applyBorder="1" applyAlignment="1">
      <alignment horizontal="center" vertical="center"/>
    </xf>
    <xf numFmtId="0" fontId="5" fillId="0" borderId="14" xfId="0" applyFont="1" applyBorder="1" applyAlignment="1">
      <alignment horizontal="left" vertical="center" wrapText="1"/>
    </xf>
    <xf numFmtId="0" fontId="17" fillId="0" borderId="17" xfId="0" applyFont="1" applyBorder="1" applyAlignment="1">
      <alignment horizontal="center" vertical="center"/>
    </xf>
    <xf numFmtId="0" fontId="17" fillId="0" borderId="3" xfId="0" applyFont="1" applyBorder="1" applyAlignment="1">
      <alignment horizontal="left" vertical="center"/>
    </xf>
    <xf numFmtId="0" fontId="17" fillId="0" borderId="19" xfId="0" applyFont="1" applyBorder="1" applyAlignment="1">
      <alignment horizontal="center" vertical="center"/>
    </xf>
    <xf numFmtId="0" fontId="15" fillId="0" borderId="3" xfId="0" applyFont="1" applyBorder="1">
      <alignment vertical="center"/>
    </xf>
    <xf numFmtId="0" fontId="19" fillId="0" borderId="3" xfId="0" applyFont="1" applyBorder="1">
      <alignment vertical="center"/>
    </xf>
    <xf numFmtId="0" fontId="19" fillId="7" borderId="3" xfId="0" applyFont="1" applyFill="1" applyBorder="1">
      <alignment vertical="center"/>
    </xf>
    <xf numFmtId="0" fontId="18" fillId="7" borderId="10" xfId="0" applyFont="1" applyFill="1" applyBorder="1" applyAlignment="1">
      <alignment vertical="center" wrapText="1"/>
    </xf>
    <xf numFmtId="3" fontId="19" fillId="0" borderId="0" xfId="0" applyNumberFormat="1" applyFont="1">
      <alignment vertical="center"/>
    </xf>
    <xf numFmtId="0" fontId="18" fillId="6" borderId="0" xfId="0" applyFont="1" applyFill="1" applyAlignment="1">
      <alignment vertical="center" wrapText="1"/>
    </xf>
    <xf numFmtId="0" fontId="6" fillId="0" borderId="0" xfId="0" applyFont="1" applyAlignment="1">
      <alignment vertical="center" wrapText="1"/>
    </xf>
    <xf numFmtId="4" fontId="17" fillId="0" borderId="3" xfId="0" applyNumberFormat="1" applyFont="1" applyBorder="1" applyAlignment="1">
      <alignment horizontal="center" vertical="center" wrapText="1"/>
    </xf>
    <xf numFmtId="4" fontId="29" fillId="16" borderId="20" xfId="0" applyNumberFormat="1" applyFont="1" applyFill="1" applyBorder="1" applyAlignment="1">
      <alignment horizontal="center" vertical="center" wrapText="1"/>
    </xf>
    <xf numFmtId="0" fontId="19" fillId="0" borderId="0" xfId="0" applyFont="1" applyAlignment="1">
      <alignment horizontal="center" vertical="center"/>
    </xf>
    <xf numFmtId="4" fontId="29" fillId="16" borderId="21" xfId="0" applyNumberFormat="1" applyFont="1" applyFill="1" applyBorder="1" applyAlignment="1">
      <alignment horizontal="center" vertical="center" wrapText="1"/>
    </xf>
    <xf numFmtId="4" fontId="29" fillId="17" borderId="21" xfId="0" applyNumberFormat="1" applyFont="1" applyFill="1" applyBorder="1" applyAlignment="1">
      <alignment horizontal="center" vertical="center" wrapText="1"/>
    </xf>
    <xf numFmtId="10" fontId="29" fillId="16" borderId="21" xfId="0" applyNumberFormat="1" applyFont="1" applyFill="1" applyBorder="1" applyAlignment="1">
      <alignment horizontal="center" vertical="center" wrapText="1"/>
    </xf>
    <xf numFmtId="10" fontId="29" fillId="18" borderId="21" xfId="0" applyNumberFormat="1" applyFont="1" applyFill="1" applyBorder="1" applyAlignment="1">
      <alignment horizontal="center" vertical="center" wrapText="1"/>
    </xf>
    <xf numFmtId="10" fontId="29" fillId="17" borderId="21" xfId="0" applyNumberFormat="1" applyFont="1" applyFill="1" applyBorder="1" applyAlignment="1">
      <alignment horizontal="center" vertical="center" wrapText="1"/>
    </xf>
    <xf numFmtId="176" fontId="29" fillId="6" borderId="21" xfId="0" applyNumberFormat="1" applyFont="1" applyFill="1" applyBorder="1" applyAlignment="1">
      <alignment horizontal="center" vertical="center" wrapText="1"/>
    </xf>
    <xf numFmtId="10" fontId="26" fillId="16" borderId="21" xfId="0" applyNumberFormat="1" applyFont="1" applyFill="1" applyBorder="1" applyAlignment="1">
      <alignment horizontal="center" vertical="center" wrapText="1"/>
    </xf>
    <xf numFmtId="10" fontId="26" fillId="17" borderId="21" xfId="0" applyNumberFormat="1" applyFont="1" applyFill="1" applyBorder="1" applyAlignment="1">
      <alignment horizontal="center" vertical="center" wrapText="1"/>
    </xf>
    <xf numFmtId="10" fontId="30" fillId="16" borderId="21" xfId="0" applyNumberFormat="1" applyFont="1" applyFill="1" applyBorder="1" applyAlignment="1">
      <alignment horizontal="center" vertical="center" wrapText="1"/>
    </xf>
    <xf numFmtId="10" fontId="30" fillId="17" borderId="21" xfId="0" applyNumberFormat="1" applyFont="1" applyFill="1" applyBorder="1" applyAlignment="1">
      <alignment horizontal="center" vertical="center" wrapText="1"/>
    </xf>
    <xf numFmtId="9" fontId="26" fillId="16" borderId="21" xfId="0" applyNumberFormat="1" applyFont="1" applyFill="1" applyBorder="1" applyAlignment="1">
      <alignment horizontal="center" vertical="center" wrapText="1"/>
    </xf>
    <xf numFmtId="9" fontId="26" fillId="17" borderId="21" xfId="0" applyNumberFormat="1" applyFont="1" applyFill="1" applyBorder="1" applyAlignment="1">
      <alignment horizontal="center" vertical="center" wrapText="1"/>
    </xf>
    <xf numFmtId="0" fontId="26" fillId="17" borderId="22" xfId="0" applyFont="1" applyFill="1" applyBorder="1" applyAlignment="1">
      <alignment horizontal="left" vertical="center" wrapText="1"/>
    </xf>
    <xf numFmtId="0" fontId="29" fillId="0" borderId="0" xfId="0" applyFont="1">
      <alignment vertical="center"/>
    </xf>
    <xf numFmtId="0" fontId="26" fillId="16" borderId="22" xfId="0" applyFont="1" applyFill="1" applyBorder="1" applyAlignment="1">
      <alignment horizontal="left" vertical="center" wrapText="1"/>
    </xf>
    <xf numFmtId="0" fontId="19" fillId="7" borderId="0" xfId="0" applyNumberFormat="1" applyFont="1" applyFill="1" applyAlignment="1">
      <alignment vertical="center" wrapText="1"/>
    </xf>
    <xf numFmtId="0" fontId="19" fillId="7" borderId="0" xfId="0" applyNumberFormat="1" applyFont="1" applyFill="1">
      <alignment vertical="center"/>
    </xf>
    <xf numFmtId="4" fontId="26" fillId="0" borderId="0" xfId="0" applyNumberFormat="1" applyFont="1">
      <alignment vertical="center"/>
    </xf>
    <xf numFmtId="0" fontId="5" fillId="0" borderId="11" xfId="0" applyFont="1" applyBorder="1" applyAlignment="1">
      <alignment horizontal="center" vertical="center" wrapText="1"/>
    </xf>
    <xf numFmtId="0" fontId="18" fillId="0" borderId="17" xfId="0" applyFont="1" applyBorder="1" applyAlignment="1">
      <alignment horizontal="center" vertical="center" wrapText="1"/>
    </xf>
    <xf numFmtId="0" fontId="18" fillId="0" borderId="17" xfId="0" applyFont="1" applyBorder="1" applyAlignment="1">
      <alignment vertical="center" wrapText="1"/>
    </xf>
    <xf numFmtId="0" fontId="17" fillId="0" borderId="10" xfId="0" applyFont="1" applyBorder="1" applyAlignment="1">
      <alignment horizontal="center" vertical="center" wrapText="1"/>
    </xf>
    <xf numFmtId="0" fontId="17" fillId="0" borderId="12" xfId="0" applyFont="1" applyBorder="1" applyAlignment="1">
      <alignment horizontal="center" vertical="center" wrapText="1"/>
    </xf>
    <xf numFmtId="0" fontId="18" fillId="0" borderId="3" xfId="0" applyFont="1" applyBorder="1">
      <alignment vertical="center"/>
    </xf>
    <xf numFmtId="0" fontId="19" fillId="14" borderId="3" xfId="0" applyFont="1" applyFill="1" applyBorder="1">
      <alignment vertical="center"/>
    </xf>
    <xf numFmtId="0" fontId="6" fillId="14" borderId="3" xfId="0" applyFont="1" applyFill="1" applyBorder="1" applyAlignment="1">
      <alignment vertical="center" wrapText="1"/>
    </xf>
    <xf numFmtId="0" fontId="18" fillId="16" borderId="6" xfId="0" applyFont="1" applyFill="1" applyBorder="1" applyAlignment="1">
      <alignment vertical="center" wrapText="1"/>
    </xf>
    <xf numFmtId="0" fontId="10" fillId="16" borderId="1" xfId="0" applyFont="1" applyFill="1" applyBorder="1" applyAlignment="1">
      <alignment vertical="center" wrapText="1"/>
    </xf>
    <xf numFmtId="0" fontId="18" fillId="16" borderId="1" xfId="0" applyFont="1" applyFill="1" applyBorder="1" applyAlignment="1">
      <alignment vertical="center" wrapText="1"/>
    </xf>
    <xf numFmtId="0" fontId="18" fillId="16" borderId="3" xfId="0" applyFont="1" applyFill="1" applyBorder="1" applyAlignment="1">
      <alignment vertical="center" wrapText="1"/>
    </xf>
    <xf numFmtId="0" fontId="19" fillId="0" borderId="11" xfId="0" applyFont="1" applyBorder="1">
      <alignment vertical="center"/>
    </xf>
    <xf numFmtId="0" fontId="31" fillId="0" borderId="3" xfId="0" applyFont="1" applyBorder="1" applyAlignment="1">
      <alignment vertical="center" wrapText="1"/>
    </xf>
    <xf numFmtId="0" fontId="32" fillId="0" borderId="3" xfId="0" applyFont="1" applyBorder="1" applyAlignment="1">
      <alignment horizontal="center" vertical="center" wrapText="1"/>
    </xf>
    <xf numFmtId="0" fontId="31" fillId="14" borderId="3" xfId="0" applyFont="1" applyFill="1" applyBorder="1" applyAlignment="1">
      <alignment vertical="center" wrapText="1"/>
    </xf>
    <xf numFmtId="0" fontId="0" fillId="14" borderId="0" xfId="0" applyFill="1">
      <alignment vertical="center"/>
    </xf>
    <xf numFmtId="0" fontId="19" fillId="14" borderId="0" xfId="0" applyFont="1" applyFill="1">
      <alignment vertical="center"/>
    </xf>
    <xf numFmtId="0" fontId="31" fillId="16" borderId="3" xfId="0" applyFont="1" applyFill="1" applyBorder="1" applyAlignment="1">
      <alignment vertical="center" wrapText="1"/>
    </xf>
    <xf numFmtId="10" fontId="33" fillId="19" borderId="3" xfId="0" applyNumberFormat="1" applyFont="1" applyFill="1" applyBorder="1" applyAlignment="1">
      <alignment horizontal="center" vertical="center" wrapText="1"/>
    </xf>
    <xf numFmtId="0" fontId="2" fillId="2" borderId="19" xfId="0" applyFont="1" applyFill="1" applyBorder="1" applyAlignment="1">
      <alignment horizontal="left" vertical="center" wrapText="1"/>
    </xf>
    <xf numFmtId="0" fontId="5" fillId="0" borderId="12" xfId="0" applyFont="1" applyBorder="1" applyAlignment="1">
      <alignment horizontal="center" vertical="center"/>
    </xf>
    <xf numFmtId="0" fontId="34" fillId="20" borderId="3" xfId="0" applyFont="1" applyFill="1" applyBorder="1" applyAlignment="1">
      <alignment horizontal="center" vertical="center" wrapText="1"/>
    </xf>
    <xf numFmtId="0" fontId="4" fillId="0" borderId="3" xfId="0" applyFont="1" applyBorder="1" applyAlignment="1">
      <alignment horizontal="left" vertical="center" wrapText="1"/>
    </xf>
    <xf numFmtId="0" fontId="15" fillId="0" borderId="3" xfId="0" applyFont="1" applyBorder="1" applyAlignment="1">
      <alignment horizontal="center" vertical="center" wrapText="1"/>
    </xf>
    <xf numFmtId="0" fontId="15" fillId="0" borderId="3" xfId="0" applyFont="1" applyBorder="1" applyAlignment="1">
      <alignment horizontal="center" vertical="center"/>
    </xf>
    <xf numFmtId="0" fontId="13" fillId="21" borderId="3" xfId="0" applyFont="1" applyFill="1" applyBorder="1" applyAlignment="1">
      <alignment horizontal="left" vertical="center" wrapText="1"/>
    </xf>
    <xf numFmtId="0" fontId="5" fillId="0" borderId="3" xfId="0" applyFont="1" applyBorder="1" applyAlignment="1">
      <alignment horizontal="center" vertical="center" wrapText="1"/>
    </xf>
    <xf numFmtId="0" fontId="15" fillId="0" borderId="3" xfId="0" applyFont="1" applyBorder="1" applyAlignment="1">
      <alignment horizontal="left" vertical="center"/>
    </xf>
    <xf numFmtId="0" fontId="10" fillId="0" borderId="3" xfId="0" applyFont="1" applyBorder="1" applyAlignment="1">
      <alignment vertical="center" wrapText="1"/>
    </xf>
    <xf numFmtId="0" fontId="15" fillId="0" borderId="3" xfId="0" applyFont="1" applyBorder="1" applyAlignment="1">
      <alignment horizontal="left" vertical="center" wrapText="1"/>
    </xf>
    <xf numFmtId="0" fontId="13" fillId="0" borderId="3" xfId="0" applyFont="1" applyBorder="1" applyAlignment="1">
      <alignment horizontal="left" vertical="center" wrapText="1"/>
    </xf>
    <xf numFmtId="0" fontId="13" fillId="21" borderId="0" xfId="0" applyFont="1" applyFill="1">
      <alignment vertical="center"/>
    </xf>
    <xf numFmtId="0" fontId="15" fillId="21" borderId="3" xfId="0" applyFont="1" applyFill="1" applyBorder="1">
      <alignment vertical="center"/>
    </xf>
    <xf numFmtId="0" fontId="5" fillId="0" borderId="3" xfId="0" applyFont="1" applyBorder="1">
      <alignment vertical="center"/>
    </xf>
    <xf numFmtId="0" fontId="2" fillId="2" borderId="0" xfId="0" applyFont="1" applyFill="1" applyAlignment="1">
      <alignment vertical="center" wrapText="1"/>
    </xf>
    <xf numFmtId="0" fontId="5" fillId="21" borderId="3" xfId="0" applyFont="1" applyFill="1" applyBorder="1">
      <alignment vertical="center"/>
    </xf>
    <xf numFmtId="0" fontId="0" fillId="0" borderId="3" xfId="0" applyBorder="1">
      <alignment vertical="center"/>
    </xf>
    <xf numFmtId="0" fontId="1" fillId="0" borderId="0" xfId="0" applyFont="1" applyAlignment="1">
      <alignment horizontal="left" vertical="center"/>
    </xf>
    <xf numFmtId="0" fontId="1" fillId="0" borderId="0" xfId="0" applyFont="1" applyBorder="1" applyAlignment="1">
      <alignment horizontal="center" vertical="center"/>
    </xf>
    <xf numFmtId="0" fontId="2"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5" fillId="2" borderId="1"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6" fillId="22" borderId="6" xfId="0" applyFont="1" applyFill="1" applyBorder="1" applyAlignment="1">
      <alignment horizontal="center" vertical="center" wrapText="1"/>
    </xf>
    <xf numFmtId="0" fontId="7" fillId="22" borderId="6" xfId="0" applyFont="1" applyFill="1" applyBorder="1" applyAlignment="1">
      <alignment horizontal="center" vertical="center" wrapText="1"/>
    </xf>
    <xf numFmtId="0" fontId="10" fillId="22" borderId="6" xfId="0" applyFont="1" applyFill="1" applyBorder="1" applyAlignment="1">
      <alignment horizontal="center" vertical="center" wrapText="1"/>
    </xf>
    <xf numFmtId="0" fontId="6" fillId="22" borderId="23"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7" fillId="22" borderId="23"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6" fillId="22" borderId="1" xfId="0" applyFont="1" applyFill="1" applyBorder="1" applyAlignment="1">
      <alignment horizontal="center" vertical="center" wrapText="1"/>
    </xf>
    <xf numFmtId="0" fontId="7" fillId="22" borderId="1" xfId="0" applyFont="1" applyFill="1" applyBorder="1" applyAlignment="1">
      <alignment horizontal="center" vertical="center" wrapText="1"/>
    </xf>
    <xf numFmtId="0" fontId="10" fillId="22" borderId="1"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6" fillId="22" borderId="3" xfId="0" applyFont="1" applyFill="1" applyBorder="1" applyAlignment="1">
      <alignment horizontal="center" vertical="center" wrapText="1"/>
    </xf>
    <xf numFmtId="0" fontId="6" fillId="22" borderId="24" xfId="0" applyFont="1" applyFill="1" applyBorder="1" applyAlignment="1">
      <alignment horizontal="center" vertical="center" wrapText="1"/>
    </xf>
    <xf numFmtId="0" fontId="6" fillId="22" borderId="3" xfId="0" applyFont="1" applyFill="1" applyBorder="1" applyAlignment="1">
      <alignment horizontal="center" vertical="center"/>
    </xf>
    <xf numFmtId="0" fontId="6" fillId="22" borderId="25" xfId="0" applyFont="1" applyFill="1" applyBorder="1" applyAlignment="1">
      <alignment horizontal="center" vertical="center" wrapText="1"/>
    </xf>
    <xf numFmtId="0" fontId="1" fillId="22" borderId="3" xfId="0" applyFont="1" applyFill="1" applyBorder="1" applyAlignment="1">
      <alignment horizontal="center" vertical="center" wrapText="1"/>
    </xf>
    <xf numFmtId="0" fontId="6" fillId="22" borderId="1" xfId="0" applyFont="1" applyFill="1" applyBorder="1" applyAlignment="1">
      <alignment horizontal="center" vertical="center"/>
    </xf>
    <xf numFmtId="0" fontId="1" fillId="22" borderId="1"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2" xfId="0" applyFont="1" applyFill="1" applyBorder="1" applyAlignment="1">
      <alignment horizontal="center" vertical="center"/>
    </xf>
    <xf numFmtId="0" fontId="5" fillId="0" borderId="5" xfId="0" applyFont="1" applyFill="1" applyBorder="1" applyAlignment="1">
      <alignment horizontal="center" vertical="center"/>
    </xf>
    <xf numFmtId="0" fontId="5" fillId="0" borderId="6" xfId="0" applyFont="1" applyFill="1" applyBorder="1" applyAlignment="1">
      <alignment horizontal="center" vertical="center"/>
    </xf>
    <xf numFmtId="0" fontId="6" fillId="6" borderId="1" xfId="0" applyFont="1" applyFill="1" applyBorder="1" applyAlignment="1">
      <alignment horizontal="center" vertical="center" wrapText="1"/>
    </xf>
    <xf numFmtId="0" fontId="5" fillId="6" borderId="1" xfId="0" applyFont="1" applyFill="1" applyBorder="1" applyAlignment="1">
      <alignment horizontal="center" vertical="center" wrapText="1"/>
    </xf>
    <xf numFmtId="0" fontId="5" fillId="6" borderId="1" xfId="0" applyFont="1" applyFill="1" applyBorder="1" applyAlignment="1">
      <alignment horizontal="center" vertical="center"/>
    </xf>
    <xf numFmtId="0" fontId="1" fillId="6" borderId="1" xfId="0" applyFont="1" applyFill="1" applyBorder="1" applyAlignment="1">
      <alignment horizontal="center" vertical="center"/>
    </xf>
    <xf numFmtId="0" fontId="1" fillId="6" borderId="1" xfId="0" applyFont="1" applyFill="1" applyBorder="1" applyAlignment="1">
      <alignment horizontal="center" vertical="center" wrapText="1"/>
    </xf>
    <xf numFmtId="0" fontId="1" fillId="22" borderId="1" xfId="0" applyFont="1" applyFill="1" applyBorder="1" applyAlignment="1">
      <alignment horizontal="center" vertical="center"/>
    </xf>
    <xf numFmtId="0" fontId="15" fillId="4" borderId="4" xfId="0" applyFont="1" applyFill="1" applyBorder="1" applyAlignment="1">
      <alignment horizontal="center" vertical="center" wrapText="1"/>
    </xf>
    <xf numFmtId="0" fontId="15" fillId="4" borderId="1" xfId="0" applyFont="1" applyFill="1" applyBorder="1" applyAlignment="1">
      <alignment horizontal="center" vertical="center" wrapText="1"/>
    </xf>
    <xf numFmtId="14" fontId="0" fillId="4" borderId="1" xfId="0" applyNumberFormat="1" applyFill="1" applyBorder="1" applyAlignment="1">
      <alignment horizontal="center" vertical="center"/>
    </xf>
    <xf numFmtId="0" fontId="36" fillId="0" borderId="4" xfId="0" applyFont="1" applyFill="1" applyBorder="1" applyAlignment="1">
      <alignment horizontal="left" vertical="center" wrapText="1"/>
    </xf>
    <xf numFmtId="0" fontId="0" fillId="0" borderId="1" xfId="0" applyBorder="1" applyAlignment="1">
      <alignment horizontal="left" vertical="center"/>
    </xf>
    <xf numFmtId="0" fontId="0" fillId="0" borderId="1" xfId="0" applyBorder="1" applyAlignment="1">
      <alignment horizontal="center" vertical="center"/>
    </xf>
    <xf numFmtId="0" fontId="6" fillId="0" borderId="6" xfId="0" applyFont="1" applyFill="1" applyBorder="1" applyAlignment="1">
      <alignment horizontal="center" vertical="center" wrapText="1"/>
    </xf>
    <xf numFmtId="0" fontId="17" fillId="0" borderId="1" xfId="0" applyFont="1" applyBorder="1" applyAlignment="1">
      <alignment horizontal="center" vertical="center"/>
    </xf>
    <xf numFmtId="0" fontId="7" fillId="6" borderId="26" xfId="0" applyFont="1" applyFill="1" applyBorder="1" applyAlignment="1">
      <alignment horizontal="center" vertical="center" wrapText="1"/>
    </xf>
    <xf numFmtId="0" fontId="7" fillId="22" borderId="9" xfId="0" applyFont="1" applyFill="1" applyBorder="1" applyAlignment="1">
      <alignment horizontal="center" vertical="center" wrapText="1"/>
    </xf>
    <xf numFmtId="178" fontId="17" fillId="22" borderId="1" xfId="0" applyNumberFormat="1" applyFont="1" applyFill="1" applyBorder="1" applyAlignment="1">
      <alignment horizontal="center" vertical="center"/>
    </xf>
    <xf numFmtId="0" fontId="7" fillId="6" borderId="9" xfId="0" applyFont="1" applyFill="1" applyBorder="1" applyAlignment="1">
      <alignment horizontal="center" vertical="center" wrapText="1"/>
    </xf>
    <xf numFmtId="0" fontId="7" fillId="22" borderId="9" xfId="0" applyFont="1" applyFill="1" applyBorder="1" applyAlignment="1">
      <alignment vertical="center" wrapText="1"/>
    </xf>
    <xf numFmtId="0" fontId="8" fillId="0" borderId="4" xfId="0" applyFont="1" applyFill="1" applyBorder="1" applyAlignment="1">
      <alignment horizontal="left" vertical="center" wrapText="1"/>
    </xf>
    <xf numFmtId="0" fontId="6" fillId="22" borderId="9" xfId="0" applyFont="1" applyFill="1" applyBorder="1" applyAlignment="1">
      <alignment horizontal="center" vertical="center" wrapText="1"/>
    </xf>
    <xf numFmtId="176" fontId="16" fillId="0" borderId="1" xfId="0" applyNumberFormat="1" applyFont="1" applyFill="1" applyBorder="1" applyAlignment="1">
      <alignment horizontal="center" vertical="center"/>
    </xf>
    <xf numFmtId="0" fontId="10" fillId="22" borderId="9" xfId="0" applyFont="1" applyFill="1" applyBorder="1" applyAlignment="1">
      <alignment horizontal="center" vertical="center" wrapText="1"/>
    </xf>
    <xf numFmtId="0" fontId="37" fillId="22" borderId="1" xfId="0" applyFont="1" applyFill="1" applyBorder="1" applyAlignment="1">
      <alignment horizontal="center" vertical="top" wrapText="1"/>
    </xf>
    <xf numFmtId="0" fontId="5" fillId="22" borderId="1" xfId="0" applyFont="1" applyFill="1" applyBorder="1" applyAlignment="1">
      <alignment horizontal="center" vertical="center"/>
    </xf>
    <xf numFmtId="0" fontId="0" fillId="0" borderId="1" xfId="0" applyFill="1" applyBorder="1" applyAlignment="1">
      <alignment horizontal="center" vertical="center"/>
    </xf>
    <xf numFmtId="0" fontId="6" fillId="22" borderId="4" xfId="0" applyFont="1" applyFill="1" applyBorder="1" applyAlignment="1">
      <alignment horizontal="center" vertical="center" wrapText="1"/>
    </xf>
    <xf numFmtId="0" fontId="10" fillId="22" borderId="4" xfId="0" applyFont="1" applyFill="1" applyBorder="1" applyAlignment="1">
      <alignment horizontal="center" vertical="center" wrapText="1"/>
    </xf>
    <xf numFmtId="0" fontId="6" fillId="22" borderId="27" xfId="0" applyFont="1" applyFill="1" applyBorder="1" applyAlignment="1">
      <alignment horizontal="center" vertical="center" wrapText="1"/>
    </xf>
    <xf numFmtId="176" fontId="17" fillId="22" borderId="1" xfId="0" applyNumberFormat="1" applyFont="1" applyFill="1" applyBorder="1" applyAlignment="1">
      <alignment horizontal="center" vertical="center"/>
    </xf>
    <xf numFmtId="176" fontId="17" fillId="0" borderId="1" xfId="0" applyNumberFormat="1" applyFont="1" applyFill="1" applyBorder="1" applyAlignment="1">
      <alignment horizontal="center" vertical="center"/>
    </xf>
    <xf numFmtId="0" fontId="10" fillId="22" borderId="27" xfId="0" applyFont="1" applyFill="1" applyBorder="1" applyAlignment="1">
      <alignment horizontal="center" vertical="center" wrapText="1"/>
    </xf>
    <xf numFmtId="176" fontId="17" fillId="0" borderId="1" xfId="0" applyNumberFormat="1" applyFont="1" applyBorder="1" applyAlignment="1">
      <alignment horizontal="center" vertical="center" wrapText="1"/>
    </xf>
    <xf numFmtId="176" fontId="17" fillId="0" borderId="1" xfId="0" applyNumberFormat="1" applyFont="1" applyBorder="1" applyAlignment="1">
      <alignment horizontal="center" vertical="center"/>
    </xf>
    <xf numFmtId="0" fontId="6" fillId="22" borderId="26" xfId="0" applyFont="1" applyFill="1" applyBorder="1" applyAlignment="1">
      <alignment horizontal="center" vertical="center" wrapText="1"/>
    </xf>
    <xf numFmtId="0" fontId="1" fillId="22" borderId="6" xfId="0" applyFont="1" applyFill="1" applyBorder="1" applyAlignment="1">
      <alignment horizontal="center" vertical="center"/>
    </xf>
    <xf numFmtId="0" fontId="5" fillId="22" borderId="28" xfId="0" applyFont="1" applyFill="1" applyBorder="1" applyAlignment="1">
      <alignment horizontal="center" vertical="center"/>
    </xf>
    <xf numFmtId="0" fontId="7" fillId="6" borderId="6" xfId="0" applyFont="1" applyFill="1" applyBorder="1" applyAlignment="1">
      <alignment horizontal="center" vertical="center" wrapText="1"/>
    </xf>
    <xf numFmtId="0" fontId="7" fillId="6" borderId="1" xfId="0" applyFont="1" applyFill="1" applyBorder="1" applyAlignment="1">
      <alignment horizontal="center" vertical="center" wrapText="1"/>
    </xf>
    <xf numFmtId="0" fontId="1" fillId="22" borderId="1" xfId="0" applyFont="1" applyFill="1" applyBorder="1" applyAlignment="1">
      <alignment horizontal="left" vertical="center" wrapText="1"/>
    </xf>
    <xf numFmtId="14" fontId="0" fillId="4" borderId="1" xfId="0" applyNumberFormat="1" applyFill="1" applyBorder="1" applyAlignment="1">
      <alignment horizontal="center" vertical="center" wrapText="1"/>
    </xf>
    <xf numFmtId="0" fontId="17" fillId="0" borderId="1" xfId="0" applyFont="1" applyFill="1" applyBorder="1" applyAlignment="1">
      <alignment horizontal="center" vertical="center"/>
    </xf>
    <xf numFmtId="178" fontId="1" fillId="22" borderId="1" xfId="0" applyNumberFormat="1" applyFont="1" applyFill="1" applyBorder="1" applyAlignment="1">
      <alignment horizontal="center" vertical="center"/>
    </xf>
    <xf numFmtId="0" fontId="1" fillId="0" borderId="1" xfId="0" applyFont="1" applyFill="1" applyBorder="1" applyAlignment="1">
      <alignment horizontal="center" vertical="center"/>
    </xf>
    <xf numFmtId="176" fontId="0" fillId="0" borderId="1" xfId="0" applyNumberFormat="1" applyFont="1" applyFill="1" applyBorder="1" applyAlignment="1">
      <alignment horizontal="center" vertical="center"/>
    </xf>
    <xf numFmtId="14" fontId="17" fillId="0" borderId="1" xfId="0" applyNumberFormat="1" applyFont="1" applyFill="1" applyBorder="1" applyAlignment="1">
      <alignment horizontal="center" vertical="center"/>
    </xf>
    <xf numFmtId="0" fontId="17" fillId="22" borderId="1" xfId="0" applyFont="1" applyFill="1" applyBorder="1">
      <alignment vertical="center"/>
    </xf>
    <xf numFmtId="0" fontId="17" fillId="22" borderId="1" xfId="0" applyFont="1" applyFill="1" applyBorder="1" applyAlignment="1">
      <alignment horizontal="center" vertical="center"/>
    </xf>
    <xf numFmtId="176" fontId="32" fillId="22" borderId="1" xfId="0" applyNumberFormat="1" applyFont="1" applyFill="1" applyBorder="1" applyAlignment="1"/>
    <xf numFmtId="0" fontId="17" fillId="0" borderId="0" xfId="0" applyFont="1">
      <alignment vertical="center"/>
    </xf>
    <xf numFmtId="0" fontId="35" fillId="2" borderId="2" xfId="0" applyFont="1" applyFill="1" applyBorder="1" applyAlignment="1">
      <alignment horizontal="center" vertical="center" wrapText="1"/>
    </xf>
    <xf numFmtId="0" fontId="5" fillId="0" borderId="2" xfId="0" applyFont="1" applyBorder="1" applyAlignment="1">
      <alignment horizontal="center" vertical="center"/>
    </xf>
    <xf numFmtId="0" fontId="6" fillId="0" borderId="1" xfId="0" applyFont="1" applyFill="1" applyBorder="1" applyAlignment="1">
      <alignment horizontal="left" vertical="center" wrapText="1"/>
    </xf>
    <xf numFmtId="0" fontId="19" fillId="0" borderId="3" xfId="0" applyFont="1" applyBorder="1" applyAlignment="1">
      <alignment horizontal="left" vertical="center" wrapText="1"/>
    </xf>
    <xf numFmtId="0" fontId="19" fillId="0" borderId="3" xfId="0" applyFont="1" applyBorder="1" applyAlignment="1">
      <alignment horizontal="left" vertical="center"/>
    </xf>
    <xf numFmtId="0" fontId="5" fillId="0" borderId="5" xfId="0" applyFont="1" applyBorder="1" applyAlignment="1">
      <alignment horizontal="center" vertical="center"/>
    </xf>
    <xf numFmtId="0" fontId="0" fillId="0" borderId="1" xfId="0" applyBorder="1">
      <alignment vertical="center"/>
    </xf>
    <xf numFmtId="0" fontId="6" fillId="0" borderId="1" xfId="0" applyFont="1" applyBorder="1" applyAlignment="1">
      <alignment vertical="center" wrapText="1"/>
    </xf>
    <xf numFmtId="0" fontId="9" fillId="7" borderId="6" xfId="0" applyFont="1" applyFill="1" applyBorder="1" applyAlignment="1">
      <alignment horizontal="center" vertical="center" wrapText="1"/>
    </xf>
    <xf numFmtId="0" fontId="6" fillId="7" borderId="1" xfId="0" applyFont="1" applyFill="1" applyBorder="1" applyAlignment="1">
      <alignment vertical="center" wrapText="1"/>
    </xf>
    <xf numFmtId="0" fontId="14" fillId="7" borderId="1" xfId="0" applyFont="1" applyFill="1" applyBorder="1" applyAlignment="1">
      <alignment vertical="center" wrapText="1"/>
    </xf>
    <xf numFmtId="0" fontId="6" fillId="7" borderId="6" xfId="0" applyFont="1" applyFill="1" applyBorder="1" applyAlignment="1">
      <alignment vertical="center" wrapText="1"/>
    </xf>
    <xf numFmtId="0" fontId="10" fillId="7" borderId="6" xfId="0" applyFont="1" applyFill="1" applyBorder="1" applyAlignment="1">
      <alignment vertical="center" wrapText="1"/>
    </xf>
    <xf numFmtId="0" fontId="10" fillId="7" borderId="5" xfId="0" applyFont="1" applyFill="1" applyBorder="1" applyAlignment="1">
      <alignment vertical="center" wrapText="1"/>
    </xf>
    <xf numFmtId="0" fontId="6" fillId="7" borderId="23" xfId="0" applyFont="1" applyFill="1" applyBorder="1" applyAlignment="1">
      <alignment vertical="center" wrapText="1"/>
    </xf>
    <xf numFmtId="0" fontId="10" fillId="7" borderId="3" xfId="0" applyFont="1" applyFill="1" applyBorder="1" applyAlignment="1">
      <alignment vertical="center" wrapText="1"/>
    </xf>
    <xf numFmtId="0" fontId="19" fillId="0" borderId="3" xfId="0" applyNumberFormat="1" applyFont="1" applyBorder="1" applyAlignment="1">
      <alignment horizontal="center" vertical="center"/>
    </xf>
    <xf numFmtId="0" fontId="38" fillId="0" borderId="0" xfId="0" applyFont="1" applyAlignment="1">
      <alignment horizontal="right" vertical="center"/>
    </xf>
    <xf numFmtId="3" fontId="32" fillId="0" borderId="0" xfId="0" applyNumberFormat="1" applyFont="1" applyAlignment="1">
      <alignment horizontal="right" vertical="center"/>
    </xf>
    <xf numFmtId="0" fontId="32" fillId="0" borderId="0" xfId="0" applyFont="1" applyAlignment="1">
      <alignment horizontal="right" vertical="center"/>
    </xf>
    <xf numFmtId="176" fontId="32" fillId="0" borderId="0" xfId="0" applyNumberFormat="1" applyFont="1" applyAlignment="1"/>
    <xf numFmtId="10" fontId="0" fillId="0" borderId="0" xfId="0" applyNumberFormat="1">
      <alignment vertical="center"/>
    </xf>
    <xf numFmtId="0" fontId="32" fillId="0" borderId="0" xfId="0" applyFont="1" applyAlignment="1"/>
    <xf numFmtId="176" fontId="16" fillId="5" borderId="0" xfId="0" applyNumberFormat="1" applyFont="1" applyFill="1" applyBorder="1">
      <alignment vertical="center"/>
    </xf>
    <xf numFmtId="176" fontId="1" fillId="0" borderId="0" xfId="0" applyNumberFormat="1" applyFont="1">
      <alignment vertical="center"/>
    </xf>
    <xf numFmtId="0" fontId="10" fillId="7" borderId="0" xfId="0" applyFont="1" applyFill="1" applyAlignment="1">
      <alignment vertical="center" wrapText="1"/>
    </xf>
    <xf numFmtId="0" fontId="17" fillId="7" borderId="0" xfId="0" applyFont="1" applyFill="1" applyAlignment="1">
      <alignment vertical="center" wrapText="1"/>
    </xf>
    <xf numFmtId="0" fontId="5" fillId="7" borderId="0" xfId="0" applyFont="1" applyFill="1" applyAlignment="1">
      <alignment vertical="center" wrapText="1"/>
    </xf>
    <xf numFmtId="176" fontId="17" fillId="7" borderId="0" xfId="0" applyNumberFormat="1" applyFont="1" applyFill="1" applyAlignment="1">
      <alignment vertical="center" wrapText="1"/>
    </xf>
    <xf numFmtId="176" fontId="19" fillId="7" borderId="0" xfId="0" applyNumberFormat="1" applyFont="1" applyFill="1">
      <alignment vertical="center"/>
    </xf>
    <xf numFmtId="176" fontId="5" fillId="7" borderId="0" xfId="0" applyNumberFormat="1" applyFont="1" applyFill="1" applyAlignment="1">
      <alignment vertical="center" wrapText="1"/>
    </xf>
    <xf numFmtId="176" fontId="17" fillId="7" borderId="0" xfId="0" applyNumberFormat="1" applyFont="1" applyFill="1">
      <alignment vertical="center"/>
    </xf>
    <xf numFmtId="0" fontId="17" fillId="0" borderId="0" xfId="0" applyNumberFormat="1" applyFont="1">
      <alignment vertical="center"/>
    </xf>
    <xf numFmtId="10" fontId="17" fillId="0" borderId="0" xfId="0" applyNumberFormat="1" applyFont="1">
      <alignment vertical="center"/>
    </xf>
    <xf numFmtId="176" fontId="17" fillId="0" borderId="0" xfId="0" applyNumberFormat="1" applyFont="1">
      <alignment vertical="center"/>
    </xf>
    <xf numFmtId="49" fontId="32" fillId="0" borderId="0" xfId="0" applyNumberFormat="1" applyFont="1" applyAlignment="1"/>
    <xf numFmtId="49" fontId="39" fillId="0" borderId="0" xfId="0" applyNumberFormat="1" applyFont="1" applyAlignment="1"/>
    <xf numFmtId="0" fontId="39" fillId="0" borderId="0" xfId="0" applyFont="1" applyAlignment="1"/>
    <xf numFmtId="0" fontId="40" fillId="0" borderId="6" xfId="0" applyFont="1" applyFill="1" applyBorder="1" applyAlignment="1">
      <alignment vertical="center" wrapText="1"/>
    </xf>
    <xf numFmtId="0" fontId="40" fillId="0" borderId="1" xfId="0" applyFont="1" applyFill="1" applyBorder="1" applyAlignment="1">
      <alignment vertical="center" wrapText="1"/>
    </xf>
    <xf numFmtId="0" fontId="6" fillId="0" borderId="2" xfId="0" applyFont="1" applyFill="1" applyBorder="1" applyAlignment="1">
      <alignment vertical="center" wrapText="1"/>
    </xf>
    <xf numFmtId="0" fontId="6" fillId="0" borderId="5" xfId="0" applyFont="1" applyFill="1" applyBorder="1" applyAlignment="1">
      <alignment vertical="center" wrapText="1"/>
    </xf>
    <xf numFmtId="0" fontId="8" fillId="0" borderId="5" xfId="0" applyFont="1" applyFill="1" applyBorder="1" applyAlignment="1">
      <alignment horizontal="left" vertical="center" wrapText="1"/>
    </xf>
    <xf numFmtId="0" fontId="36" fillId="23" borderId="2" xfId="0" applyFont="1" applyFill="1" applyBorder="1" applyAlignment="1">
      <alignment horizontal="left" vertical="center" wrapText="1"/>
    </xf>
    <xf numFmtId="0" fontId="36" fillId="23" borderId="1" xfId="0" applyFont="1" applyFill="1" applyBorder="1" applyAlignment="1">
      <alignment horizontal="left" vertical="center" wrapText="1"/>
    </xf>
    <xf numFmtId="0" fontId="27" fillId="23" borderId="3" xfId="0" applyFont="1" applyFill="1" applyBorder="1" applyAlignment="1">
      <alignment horizontal="center" vertical="center" wrapText="1"/>
    </xf>
    <xf numFmtId="0" fontId="36" fillId="23" borderId="9" xfId="0" applyFont="1" applyFill="1" applyBorder="1" applyAlignment="1">
      <alignment horizontal="center" vertical="center" wrapText="1"/>
    </xf>
    <xf numFmtId="0" fontId="24" fillId="12" borderId="10" xfId="0" applyFont="1" applyFill="1" applyBorder="1" applyAlignment="1">
      <alignment vertical="center" wrapText="1"/>
    </xf>
    <xf numFmtId="0" fontId="41" fillId="23" borderId="6" xfId="0" applyFont="1" applyFill="1" applyBorder="1" applyAlignment="1">
      <alignment vertical="center" wrapText="1"/>
    </xf>
    <xf numFmtId="0" fontId="36" fillId="23" borderId="6" xfId="0" applyFont="1" applyFill="1" applyBorder="1" applyAlignment="1">
      <alignment vertical="center" wrapText="1"/>
    </xf>
    <xf numFmtId="0" fontId="36" fillId="23" borderId="3" xfId="0" applyFont="1" applyFill="1" applyBorder="1" applyAlignment="1">
      <alignment horizontal="center" vertical="center" wrapText="1"/>
    </xf>
    <xf numFmtId="0" fontId="36" fillId="23" borderId="1" xfId="0" applyFont="1" applyFill="1" applyBorder="1" applyAlignment="1">
      <alignment vertical="center" wrapText="1"/>
    </xf>
    <xf numFmtId="0" fontId="42" fillId="12" borderId="10" xfId="0" applyFont="1" applyFill="1" applyBorder="1" applyAlignment="1">
      <alignment vertical="center" wrapText="1"/>
    </xf>
    <xf numFmtId="0" fontId="42" fillId="12" borderId="3" xfId="0" applyFont="1" applyFill="1" applyBorder="1" applyAlignment="1">
      <alignment vertical="center" wrapText="1"/>
    </xf>
    <xf numFmtId="176" fontId="15" fillId="0" borderId="0" xfId="0" applyNumberFormat="1" applyFont="1" applyFill="1">
      <alignment vertical="center"/>
    </xf>
    <xf numFmtId="176" fontId="43" fillId="0" borderId="0" xfId="0" applyNumberFormat="1" applyFont="1">
      <alignment vertical="center"/>
    </xf>
    <xf numFmtId="0" fontId="36" fillId="23" borderId="0" xfId="0" applyFont="1" applyFill="1" applyAlignment="1">
      <alignment horizontal="left" vertical="center" wrapText="1"/>
    </xf>
    <xf numFmtId="0" fontId="41" fillId="23" borderId="0" xfId="0" applyFont="1" applyFill="1" applyAlignment="1">
      <alignment vertical="center" wrapText="1"/>
    </xf>
    <xf numFmtId="176" fontId="0" fillId="0" borderId="0" xfId="0" applyNumberFormat="1">
      <alignment vertical="center"/>
    </xf>
    <xf numFmtId="0" fontId="36" fillId="23" borderId="0" xfId="0" applyFont="1" applyFill="1" applyAlignment="1">
      <alignment vertical="center" wrapText="1"/>
    </xf>
    <xf numFmtId="0" fontId="42" fillId="12" borderId="0" xfId="0" applyFont="1" applyFill="1" applyAlignment="1">
      <alignment vertical="center" wrapText="1"/>
    </xf>
    <xf numFmtId="0" fontId="44" fillId="0" borderId="0" xfId="0" applyFont="1">
      <alignment vertical="center"/>
    </xf>
    <xf numFmtId="0" fontId="45" fillId="0" borderId="3" xfId="0" applyFont="1" applyFill="1" applyBorder="1" applyAlignment="1">
      <alignment vertical="center" wrapText="1"/>
    </xf>
    <xf numFmtId="0" fontId="5" fillId="0" borderId="3" xfId="0" applyFont="1" applyFill="1" applyBorder="1" applyAlignment="1">
      <alignment horizontal="center" vertical="center"/>
    </xf>
    <xf numFmtId="0" fontId="6" fillId="0" borderId="3" xfId="0" applyFont="1" applyFill="1" applyBorder="1" applyAlignment="1">
      <alignment vertical="center"/>
    </xf>
    <xf numFmtId="0" fontId="5" fillId="0" borderId="3" xfId="0" applyFont="1" applyFill="1" applyBorder="1" applyAlignment="1">
      <alignment vertical="center" wrapText="1"/>
    </xf>
    <xf numFmtId="176" fontId="43" fillId="0" borderId="0" xfId="0" applyNumberFormat="1" applyFont="1" applyAlignment="1">
      <alignment vertical="center" wrapText="1"/>
    </xf>
    <xf numFmtId="176" fontId="5" fillId="0" borderId="0" xfId="0" applyNumberFormat="1" applyFont="1" applyAlignment="1">
      <alignment horizontal="right" vertical="center"/>
    </xf>
    <xf numFmtId="0" fontId="5" fillId="0" borderId="0" xfId="0" applyFont="1" applyAlignment="1">
      <alignment horizontal="right" vertical="center"/>
    </xf>
    <xf numFmtId="49" fontId="17" fillId="0" borderId="0" xfId="0" applyNumberFormat="1" applyFont="1" applyAlignment="1">
      <alignment horizontal="right" vertical="center"/>
    </xf>
    <xf numFmtId="49" fontId="5" fillId="0" borderId="0" xfId="0" applyNumberFormat="1" applyFont="1">
      <alignment vertical="center"/>
    </xf>
    <xf numFmtId="14" fontId="17" fillId="0" borderId="0" xfId="0" applyNumberFormat="1" applyFont="1">
      <alignment vertical="center"/>
    </xf>
    <xf numFmtId="49" fontId="17" fillId="0" borderId="0" xfId="0" applyNumberFormat="1" applyFont="1" applyAlignment="1">
      <alignment vertical="center" wrapText="1"/>
    </xf>
    <xf numFmtId="0" fontId="46" fillId="0" borderId="0" xfId="0" applyFont="1">
      <alignment vertical="center"/>
    </xf>
    <xf numFmtId="0" fontId="46" fillId="0" borderId="0" xfId="0" applyFont="1" applyFill="1">
      <alignment vertical="center"/>
    </xf>
    <xf numFmtId="0" fontId="21" fillId="2" borderId="2" xfId="0" applyFont="1" applyFill="1" applyBorder="1" applyAlignment="1">
      <alignment horizontal="center" vertical="center" wrapText="1"/>
    </xf>
    <xf numFmtId="0" fontId="47" fillId="2" borderId="2" xfId="0" applyFont="1" applyFill="1" applyBorder="1" applyAlignment="1">
      <alignment horizontal="center" vertical="center" wrapText="1"/>
    </xf>
    <xf numFmtId="0" fontId="5" fillId="0" borderId="29" xfId="0" applyFont="1" applyBorder="1" applyAlignment="1">
      <alignment horizontal="center" vertical="center"/>
    </xf>
    <xf numFmtId="0" fontId="6" fillId="6" borderId="4" xfId="0" applyFont="1" applyFill="1" applyBorder="1" applyAlignment="1">
      <alignment horizontal="center" vertical="center" wrapText="1"/>
    </xf>
    <xf numFmtId="0" fontId="40" fillId="24" borderId="1" xfId="0" applyFont="1" applyFill="1" applyBorder="1" applyAlignment="1">
      <alignment vertical="center" wrapText="1"/>
    </xf>
    <xf numFmtId="0" fontId="6" fillId="24" borderId="1" xfId="0" applyFont="1" applyFill="1" applyBorder="1" applyAlignment="1">
      <alignment vertical="center" wrapText="1"/>
    </xf>
    <xf numFmtId="0" fontId="5" fillId="0" borderId="1" xfId="0" applyFont="1" applyFill="1" applyBorder="1" applyAlignment="1">
      <alignment vertical="center" wrapText="1"/>
    </xf>
    <xf numFmtId="0" fontId="4" fillId="0" borderId="6" xfId="0" applyFont="1" applyFill="1" applyBorder="1" applyAlignment="1">
      <alignment horizontal="left" vertical="center" wrapText="1"/>
    </xf>
    <xf numFmtId="0" fontId="13" fillId="25" borderId="1" xfId="0" applyFont="1" applyFill="1" applyBorder="1" applyAlignment="1">
      <alignment horizontal="left" vertical="center" wrapText="1"/>
    </xf>
    <xf numFmtId="0" fontId="8" fillId="25" borderId="1" xfId="0" applyFont="1" applyFill="1" applyBorder="1" applyAlignment="1">
      <alignment horizontal="left" vertical="center" wrapText="1"/>
    </xf>
    <xf numFmtId="0" fontId="7" fillId="0" borderId="6" xfId="0" applyFont="1" applyBorder="1" applyAlignment="1">
      <alignment vertical="center"/>
    </xf>
    <xf numFmtId="0" fontId="7" fillId="0" borderId="6" xfId="0" applyFont="1" applyBorder="1">
      <alignment vertical="center"/>
    </xf>
    <xf numFmtId="0" fontId="7" fillId="0" borderId="1" xfId="0" applyFont="1" applyBorder="1" applyAlignment="1">
      <alignment vertical="center"/>
    </xf>
    <xf numFmtId="0" fontId="7" fillId="0" borderId="1" xfId="0" applyFont="1" applyBorder="1">
      <alignment vertical="center"/>
    </xf>
    <xf numFmtId="0" fontId="7" fillId="0" borderId="1" xfId="0" applyFont="1" applyBorder="1" applyAlignment="1">
      <alignment vertical="center" wrapText="1"/>
    </xf>
    <xf numFmtId="0" fontId="5" fillId="0" borderId="1" xfId="0" applyFont="1" applyBorder="1">
      <alignment vertical="center"/>
    </xf>
    <xf numFmtId="0" fontId="5" fillId="0" borderId="1" xfId="0" applyFont="1" applyBorder="1" applyAlignment="1">
      <alignment vertical="center" wrapText="1"/>
    </xf>
    <xf numFmtId="0" fontId="48" fillId="25" borderId="0" xfId="0" applyFont="1" applyFill="1" applyAlignment="1">
      <alignment horizontal="left" vertical="center"/>
    </xf>
    <xf numFmtId="0" fontId="7" fillId="0" borderId="1" xfId="0" applyFont="1" applyFill="1" applyBorder="1" applyAlignment="1">
      <alignment horizontal="left" vertical="center" wrapText="1"/>
    </xf>
    <xf numFmtId="0" fontId="7" fillId="0" borderId="1" xfId="0" applyFont="1" applyFill="1" applyBorder="1" applyAlignment="1">
      <alignment vertical="center" wrapText="1"/>
    </xf>
    <xf numFmtId="0" fontId="49" fillId="6" borderId="30" xfId="0" applyFont="1" applyFill="1" applyBorder="1" applyAlignment="1">
      <alignment horizontal="left" vertical="center" wrapText="1"/>
    </xf>
    <xf numFmtId="0" fontId="50" fillId="6" borderId="8" xfId="0" applyFont="1" applyFill="1" applyBorder="1" applyAlignment="1">
      <alignment horizontal="left" vertical="center" wrapText="1"/>
    </xf>
    <xf numFmtId="0" fontId="51" fillId="23" borderId="3" xfId="0" applyFont="1" applyFill="1" applyBorder="1" applyAlignment="1">
      <alignment horizontal="center" vertical="center"/>
    </xf>
    <xf numFmtId="0" fontId="36" fillId="23" borderId="4" xfId="0" applyFont="1" applyFill="1" applyBorder="1" applyAlignment="1">
      <alignment horizontal="center" vertical="center" wrapText="1"/>
    </xf>
    <xf numFmtId="0" fontId="27" fillId="23" borderId="1" xfId="0" applyFont="1" applyFill="1" applyBorder="1" applyAlignment="1">
      <alignment horizontal="left" vertical="center" wrapText="1"/>
    </xf>
    <xf numFmtId="0" fontId="51" fillId="23" borderId="5" xfId="0" applyFont="1" applyFill="1" applyBorder="1" applyAlignment="1">
      <alignment horizontal="center" vertical="center"/>
    </xf>
    <xf numFmtId="0" fontId="36" fillId="23" borderId="1" xfId="0" applyFont="1" applyFill="1" applyBorder="1" applyAlignment="1">
      <alignment horizontal="center" vertical="center" wrapText="1"/>
    </xf>
    <xf numFmtId="0" fontId="27" fillId="23" borderId="1" xfId="0" applyFont="1" applyFill="1" applyBorder="1" applyAlignment="1">
      <alignment vertical="center" wrapText="1"/>
    </xf>
    <xf numFmtId="0" fontId="36" fillId="6" borderId="1" xfId="0" applyFont="1" applyFill="1" applyBorder="1" applyAlignment="1">
      <alignment horizontal="center" vertical="center" wrapText="1"/>
    </xf>
    <xf numFmtId="0" fontId="27" fillId="6" borderId="1" xfId="0" applyFont="1" applyFill="1" applyBorder="1" applyAlignment="1">
      <alignment vertical="center" wrapText="1"/>
    </xf>
    <xf numFmtId="0" fontId="36" fillId="6" borderId="1" xfId="0" applyFont="1" applyFill="1" applyBorder="1" applyAlignment="1">
      <alignment vertical="center" wrapText="1"/>
    </xf>
    <xf numFmtId="0" fontId="0" fillId="0" borderId="0" xfId="0" applyFont="1" applyFill="1">
      <alignment vertical="center"/>
    </xf>
    <xf numFmtId="0" fontId="6" fillId="26" borderId="0" xfId="0" applyFont="1" applyFill="1" applyAlignment="1">
      <alignment vertical="center" wrapText="1"/>
    </xf>
    <xf numFmtId="0" fontId="0" fillId="0" borderId="0" xfId="0" applyFont="1">
      <alignment vertical="center"/>
    </xf>
    <xf numFmtId="176" fontId="0" fillId="13" borderId="0" xfId="0" applyNumberFormat="1" applyFont="1" applyFill="1">
      <alignment vertical="center"/>
    </xf>
    <xf numFmtId="4" fontId="19" fillId="26" borderId="0" xfId="0" applyNumberFormat="1" applyFont="1" applyFill="1" applyAlignment="1"/>
    <xf numFmtId="4" fontId="19" fillId="0" borderId="0" xfId="0" applyNumberFormat="1" applyFont="1" applyAlignment="1"/>
    <xf numFmtId="0" fontId="19" fillId="26" borderId="3" xfId="0" applyFont="1" applyFill="1" applyBorder="1" applyAlignment="1">
      <alignment horizontal="right" vertical="center"/>
    </xf>
    <xf numFmtId="0" fontId="19" fillId="27" borderId="3" xfId="0" applyFont="1" applyFill="1" applyBorder="1" applyAlignment="1">
      <alignment horizontal="right" vertical="center"/>
    </xf>
    <xf numFmtId="10" fontId="19" fillId="27" borderId="3" xfId="0" applyNumberFormat="1" applyFont="1" applyFill="1" applyBorder="1" applyAlignment="1">
      <alignment horizontal="right" vertical="center"/>
    </xf>
    <xf numFmtId="0" fontId="19" fillId="14" borderId="3" xfId="0" applyFont="1" applyFill="1" applyBorder="1" applyAlignment="1">
      <alignment horizontal="right" vertical="center"/>
    </xf>
    <xf numFmtId="0" fontId="8" fillId="25" borderId="0" xfId="0" applyFont="1" applyFill="1" applyAlignment="1">
      <alignment horizontal="left" vertical="center" wrapText="1"/>
    </xf>
    <xf numFmtId="176" fontId="0" fillId="0" borderId="0" xfId="0" applyNumberFormat="1" applyFont="1">
      <alignment vertical="center"/>
    </xf>
    <xf numFmtId="0" fontId="52" fillId="5" borderId="0" xfId="0" applyNumberFormat="1" applyFont="1" applyFill="1" applyBorder="1">
      <alignment vertical="center"/>
    </xf>
    <xf numFmtId="0" fontId="16" fillId="5" borderId="0" xfId="0" applyNumberFormat="1" applyFont="1" applyFill="1" applyBorder="1">
      <alignment vertical="center"/>
    </xf>
    <xf numFmtId="0" fontId="19" fillId="0" borderId="0" xfId="0" applyFont="1" applyAlignment="1"/>
    <xf numFmtId="10" fontId="0" fillId="0" borderId="0" xfId="0" applyNumberFormat="1" applyFont="1" applyFill="1">
      <alignment vertical="center"/>
    </xf>
    <xf numFmtId="4" fontId="53" fillId="0" borderId="0" xfId="0" applyNumberFormat="1" applyFont="1" applyAlignment="1"/>
    <xf numFmtId="10" fontId="0" fillId="6" borderId="0" xfId="0" applyNumberFormat="1" applyFont="1" applyFill="1">
      <alignment vertical="center"/>
    </xf>
    <xf numFmtId="4" fontId="54" fillId="0" borderId="0" xfId="0" applyNumberFormat="1" applyFont="1">
      <alignment vertical="center"/>
    </xf>
    <xf numFmtId="0" fontId="54" fillId="0" borderId="0" xfId="0" applyFont="1">
      <alignment vertical="center"/>
    </xf>
    <xf numFmtId="0" fontId="50" fillId="6" borderId="0" xfId="0" applyFont="1" applyFill="1" applyAlignment="1">
      <alignment horizontal="left" vertical="center" wrapText="1"/>
    </xf>
    <xf numFmtId="10" fontId="19" fillId="0" borderId="0" xfId="0" applyNumberFormat="1" applyFont="1" applyAlignment="1"/>
    <xf numFmtId="14" fontId="19" fillId="0" borderId="0" xfId="0" applyNumberFormat="1" applyFont="1" applyAlignment="1"/>
    <xf numFmtId="0" fontId="15" fillId="0" borderId="0" xfId="0" applyFont="1" applyAlignment="1">
      <alignment vertical="center"/>
    </xf>
    <xf numFmtId="0" fontId="15" fillId="6" borderId="0" xfId="0" applyFont="1" applyFill="1">
      <alignment vertical="center"/>
    </xf>
    <xf numFmtId="0" fontId="1" fillId="0" borderId="4" xfId="0" applyFont="1" applyFill="1" applyBorder="1" applyAlignment="1">
      <alignment horizontal="left" vertical="center" wrapText="1"/>
    </xf>
    <xf numFmtId="0" fontId="1" fillId="0" borderId="1" xfId="0" applyFont="1" applyFill="1" applyBorder="1" applyAlignment="1">
      <alignment horizontal="left" vertical="center" wrapText="1"/>
    </xf>
    <xf numFmtId="0" fontId="1" fillId="0" borderId="3" xfId="0" applyFont="1" applyBorder="1" applyAlignment="1">
      <alignment horizontal="center" vertical="center"/>
    </xf>
    <xf numFmtId="0" fontId="6" fillId="0" borderId="13" xfId="0" applyFont="1" applyFill="1" applyBorder="1" applyAlignment="1">
      <alignment vertical="center" wrapText="1"/>
    </xf>
    <xf numFmtId="0" fontId="1" fillId="0" borderId="1" xfId="0" applyFont="1" applyFill="1" applyBorder="1" applyAlignment="1">
      <alignment vertical="center" wrapText="1"/>
    </xf>
    <xf numFmtId="0" fontId="6" fillId="0" borderId="27" xfId="0" applyFont="1" applyFill="1" applyBorder="1" applyAlignment="1">
      <alignment horizontal="center" vertical="center" wrapText="1"/>
    </xf>
    <xf numFmtId="0" fontId="1" fillId="0" borderId="2" xfId="0" applyFont="1" applyFill="1" applyBorder="1" applyAlignment="1">
      <alignment horizontal="left" vertical="center" wrapText="1"/>
    </xf>
    <xf numFmtId="0" fontId="1" fillId="0" borderId="2" xfId="0" applyFont="1" applyFill="1" applyBorder="1" applyAlignment="1">
      <alignment vertical="center" wrapText="1"/>
    </xf>
    <xf numFmtId="0" fontId="6" fillId="0" borderId="12" xfId="0" applyFont="1" applyFill="1" applyBorder="1" applyAlignment="1">
      <alignment vertical="center" wrapText="1"/>
    </xf>
    <xf numFmtId="0" fontId="6" fillId="0" borderId="31" xfId="0" applyFont="1" applyFill="1" applyBorder="1" applyAlignment="1">
      <alignment horizontal="center" vertical="center" wrapText="1"/>
    </xf>
    <xf numFmtId="0" fontId="6" fillId="0" borderId="17" xfId="0" applyFont="1" applyFill="1" applyBorder="1" applyAlignment="1">
      <alignment vertical="center" wrapText="1"/>
    </xf>
    <xf numFmtId="0" fontId="1" fillId="0" borderId="3" xfId="0" applyFont="1" applyFill="1" applyBorder="1" applyAlignment="1">
      <alignment horizontal="center" vertical="center"/>
    </xf>
    <xf numFmtId="0" fontId="14" fillId="0" borderId="3" xfId="0" applyFont="1" applyFill="1" applyBorder="1" applyAlignment="1">
      <alignment vertical="center" wrapText="1"/>
    </xf>
    <xf numFmtId="0" fontId="6" fillId="0" borderId="32" xfId="0" applyFont="1" applyFill="1" applyBorder="1" applyAlignment="1">
      <alignment vertical="center" wrapText="1"/>
    </xf>
    <xf numFmtId="0" fontId="6" fillId="0" borderId="13" xfId="0" applyFont="1" applyFill="1" applyBorder="1" applyAlignment="1">
      <alignment horizontal="center" vertical="center" wrapText="1"/>
    </xf>
    <xf numFmtId="0" fontId="55" fillId="0" borderId="1" xfId="0" applyFont="1" applyFill="1" applyBorder="1" applyAlignment="1">
      <alignment vertical="center" wrapText="1"/>
    </xf>
    <xf numFmtId="0" fontId="6" fillId="0" borderId="14" xfId="0" applyFont="1" applyFill="1" applyBorder="1" applyAlignment="1">
      <alignment horizontal="center" vertical="center" wrapText="1"/>
    </xf>
    <xf numFmtId="0" fontId="6" fillId="15" borderId="10" xfId="0" applyFont="1" applyFill="1" applyBorder="1" applyAlignment="1">
      <alignment vertical="center" wrapText="1"/>
    </xf>
    <xf numFmtId="0" fontId="6" fillId="6" borderId="14" xfId="0" applyFont="1" applyFill="1" applyBorder="1" applyAlignment="1">
      <alignment horizontal="center" vertical="center" wrapText="1"/>
    </xf>
    <xf numFmtId="10" fontId="19" fillId="6" borderId="0" xfId="0" applyNumberFormat="1" applyFont="1" applyFill="1" applyAlignment="1"/>
    <xf numFmtId="10" fontId="15" fillId="6" borderId="0" xfId="0" applyNumberFormat="1" applyFont="1" applyFill="1" applyAlignment="1">
      <alignment wrapText="1"/>
    </xf>
    <xf numFmtId="0" fontId="0" fillId="0" borderId="1" xfId="0" applyFont="1" applyBorder="1">
      <alignment vertical="center"/>
    </xf>
    <xf numFmtId="0" fontId="0" fillId="0" borderId="2" xfId="0" applyFont="1" applyBorder="1">
      <alignment vertical="center"/>
    </xf>
    <xf numFmtId="49" fontId="19" fillId="0" borderId="0" xfId="0" applyNumberFormat="1" applyFont="1">
      <alignment vertical="center"/>
    </xf>
    <xf numFmtId="10" fontId="56" fillId="0" borderId="1" xfId="0" applyNumberFormat="1" applyFont="1" applyFill="1" applyBorder="1" applyAlignment="1">
      <alignment vertical="center" wrapText="1"/>
    </xf>
    <xf numFmtId="0" fontId="56" fillId="0" borderId="1" xfId="0" applyFont="1" applyFill="1" applyBorder="1" applyAlignment="1">
      <alignment vertical="center" wrapText="1"/>
    </xf>
    <xf numFmtId="0" fontId="56" fillId="0" borderId="2" xfId="0" applyFont="1" applyFill="1" applyBorder="1" applyAlignment="1">
      <alignment vertical="center" wrapText="1"/>
    </xf>
    <xf numFmtId="177" fontId="19" fillId="0" borderId="0" xfId="0" applyNumberFormat="1" applyFont="1">
      <alignment vertical="center"/>
    </xf>
    <xf numFmtId="0" fontId="0" fillId="0" borderId="3" xfId="0" applyFont="1" applyBorder="1">
      <alignment vertical="center"/>
    </xf>
    <xf numFmtId="0" fontId="19" fillId="27" borderId="3" xfId="0" applyFont="1" applyFill="1" applyBorder="1">
      <alignment vertical="center"/>
    </xf>
    <xf numFmtId="0" fontId="0" fillId="27" borderId="3" xfId="0" applyFont="1" applyFill="1" applyBorder="1">
      <alignment vertical="center"/>
    </xf>
    <xf numFmtId="0" fontId="0" fillId="0" borderId="7" xfId="0" applyFont="1" applyBorder="1">
      <alignment vertical="center"/>
    </xf>
    <xf numFmtId="0" fontId="15" fillId="0" borderId="0" xfId="0" applyFont="1" applyFill="1" applyAlignment="1">
      <alignment vertical="center"/>
    </xf>
    <xf numFmtId="14" fontId="19" fillId="0" borderId="0" xfId="0" applyNumberFormat="1" applyFont="1">
      <alignment vertical="center"/>
    </xf>
    <xf numFmtId="0" fontId="7" fillId="28" borderId="2" xfId="0" applyFont="1" applyFill="1" applyBorder="1" applyAlignment="1">
      <alignment horizontal="center" vertical="center" wrapText="1"/>
    </xf>
    <xf numFmtId="0" fontId="7" fillId="28" borderId="1" xfId="0" applyFont="1" applyFill="1" applyBorder="1" applyAlignment="1">
      <alignment horizontal="center" vertical="center" wrapText="1"/>
    </xf>
    <xf numFmtId="0" fontId="6" fillId="28" borderId="6" xfId="0" applyFont="1" applyFill="1" applyBorder="1" applyAlignment="1">
      <alignment horizontal="center" vertical="center" wrapText="1"/>
    </xf>
    <xf numFmtId="0" fontId="7" fillId="28" borderId="6" xfId="0" applyFont="1" applyFill="1" applyBorder="1" applyAlignment="1">
      <alignment horizontal="center" vertical="center" wrapText="1"/>
    </xf>
    <xf numFmtId="0" fontId="10" fillId="28" borderId="6" xfId="0" applyFont="1" applyFill="1" applyBorder="1" applyAlignment="1">
      <alignment horizontal="center" vertical="center" wrapText="1"/>
    </xf>
    <xf numFmtId="0" fontId="6" fillId="28" borderId="23" xfId="0" applyFont="1" applyFill="1" applyBorder="1" applyAlignment="1">
      <alignment horizontal="center" vertical="center" wrapText="1"/>
    </xf>
    <xf numFmtId="0" fontId="7" fillId="28" borderId="5" xfId="0" applyFont="1" applyFill="1" applyBorder="1" applyAlignment="1">
      <alignment horizontal="center" vertical="center" wrapText="1"/>
    </xf>
    <xf numFmtId="0" fontId="7" fillId="28" borderId="23" xfId="0" applyFont="1" applyFill="1" applyBorder="1" applyAlignment="1">
      <alignment horizontal="center" vertical="center" wrapText="1"/>
    </xf>
    <xf numFmtId="0" fontId="5" fillId="28" borderId="2" xfId="0" applyFont="1" applyFill="1" applyBorder="1" applyAlignment="1">
      <alignment horizontal="center" vertical="center" wrapText="1"/>
    </xf>
    <xf numFmtId="0" fontId="9" fillId="28" borderId="1" xfId="0" applyFont="1" applyFill="1" applyBorder="1" applyAlignment="1">
      <alignment horizontal="center" vertical="center" wrapText="1"/>
    </xf>
    <xf numFmtId="0" fontId="6" fillId="28" borderId="1" xfId="0" applyFont="1" applyFill="1" applyBorder="1" applyAlignment="1">
      <alignment horizontal="center" vertical="center" wrapText="1"/>
    </xf>
    <xf numFmtId="0" fontId="10" fillId="28" borderId="1" xfId="0" applyFont="1" applyFill="1" applyBorder="1" applyAlignment="1">
      <alignment horizontal="center" vertical="center" wrapText="1"/>
    </xf>
    <xf numFmtId="0" fontId="5" fillId="28" borderId="5" xfId="0" applyFont="1" applyFill="1" applyBorder="1" applyAlignment="1">
      <alignment horizontal="center" vertical="center" wrapText="1"/>
    </xf>
    <xf numFmtId="0" fontId="6" fillId="28" borderId="5" xfId="0" applyFont="1" applyFill="1" applyBorder="1" applyAlignment="1">
      <alignment horizontal="center" vertical="center" wrapText="1"/>
    </xf>
    <xf numFmtId="0" fontId="6" fillId="28" borderId="2" xfId="0" applyFont="1" applyFill="1" applyBorder="1" applyAlignment="1">
      <alignment horizontal="center" vertical="center" wrapText="1"/>
    </xf>
    <xf numFmtId="0" fontId="5" fillId="28" borderId="2" xfId="0" applyFont="1" applyFill="1" applyBorder="1" applyAlignment="1">
      <alignment horizontal="center" vertical="center"/>
    </xf>
    <xf numFmtId="0" fontId="5" fillId="28" borderId="5" xfId="0" applyFont="1" applyFill="1" applyBorder="1" applyAlignment="1">
      <alignment horizontal="center" vertical="center"/>
    </xf>
    <xf numFmtId="0" fontId="6" fillId="28" borderId="3" xfId="0" applyFont="1" applyFill="1" applyBorder="1" applyAlignment="1">
      <alignment horizontal="center" vertical="center" wrapText="1"/>
    </xf>
    <xf numFmtId="0" fontId="6" fillId="28" borderId="24" xfId="0" applyFont="1" applyFill="1" applyBorder="1" applyAlignment="1">
      <alignment horizontal="center" vertical="center" wrapText="1"/>
    </xf>
    <xf numFmtId="0" fontId="5" fillId="28" borderId="6" xfId="0" applyFont="1" applyFill="1" applyBorder="1" applyAlignment="1">
      <alignment horizontal="center" vertical="center"/>
    </xf>
    <xf numFmtId="0" fontId="6" fillId="28" borderId="3" xfId="0" applyFont="1" applyFill="1" applyBorder="1" applyAlignment="1">
      <alignment horizontal="center" vertical="center"/>
    </xf>
    <xf numFmtId="0" fontId="6" fillId="28" borderId="25" xfId="0" applyFont="1" applyFill="1" applyBorder="1" applyAlignment="1">
      <alignment horizontal="center" vertical="center" wrapText="1"/>
    </xf>
    <xf numFmtId="0" fontId="1" fillId="28" borderId="1" xfId="0" applyFont="1" applyFill="1" applyBorder="1" applyAlignment="1">
      <alignment horizontal="center" vertical="center"/>
    </xf>
    <xf numFmtId="0" fontId="5" fillId="28" borderId="1" xfId="0" applyFont="1" applyFill="1" applyBorder="1" applyAlignment="1">
      <alignment horizontal="center" vertical="center" wrapText="1"/>
    </xf>
    <xf numFmtId="0" fontId="5" fillId="28" borderId="1" xfId="0" applyFont="1" applyFill="1" applyBorder="1" applyAlignment="1">
      <alignment horizontal="center" vertical="center"/>
    </xf>
    <xf numFmtId="0" fontId="1" fillId="28" borderId="1" xfId="0" applyFont="1" applyFill="1" applyBorder="1" applyAlignment="1">
      <alignment horizontal="center" vertical="center" wrapText="1"/>
    </xf>
    <xf numFmtId="0" fontId="17" fillId="28" borderId="1" xfId="0" applyFont="1" applyFill="1" applyBorder="1" applyAlignment="1">
      <alignment horizontal="center" vertical="center"/>
    </xf>
    <xf numFmtId="0" fontId="7" fillId="28" borderId="26" xfId="0" applyFont="1" applyFill="1" applyBorder="1" applyAlignment="1">
      <alignment horizontal="center" vertical="center" wrapText="1"/>
    </xf>
    <xf numFmtId="0" fontId="7" fillId="28" borderId="9" xfId="0" applyFont="1" applyFill="1" applyBorder="1" applyAlignment="1">
      <alignment horizontal="center" vertical="center" wrapText="1"/>
    </xf>
    <xf numFmtId="0" fontId="10" fillId="28" borderId="6" xfId="0" applyFont="1" applyFill="1" applyBorder="1" applyAlignment="1">
      <alignment vertical="center" wrapText="1"/>
    </xf>
    <xf numFmtId="0" fontId="6" fillId="6" borderId="6" xfId="0" applyFont="1" applyFill="1" applyBorder="1" applyAlignment="1">
      <alignment horizontal="center" vertical="center" wrapText="1"/>
    </xf>
    <xf numFmtId="9" fontId="6" fillId="28" borderId="6" xfId="0" applyNumberFormat="1" applyFont="1" applyFill="1" applyBorder="1" applyAlignment="1">
      <alignment horizontal="center" vertical="center" wrapText="1"/>
    </xf>
    <xf numFmtId="0" fontId="7" fillId="28" borderId="9" xfId="0" applyFont="1" applyFill="1" applyBorder="1" applyAlignment="1">
      <alignment vertical="center" wrapText="1"/>
    </xf>
    <xf numFmtId="0" fontId="8" fillId="28" borderId="4" xfId="0" applyFont="1" applyFill="1" applyBorder="1" applyAlignment="1">
      <alignment horizontal="left" vertical="center" wrapText="1"/>
    </xf>
    <xf numFmtId="0" fontId="0" fillId="28" borderId="1" xfId="0" applyFill="1" applyBorder="1" applyAlignment="1">
      <alignment horizontal="left" vertical="center"/>
    </xf>
    <xf numFmtId="0" fontId="0" fillId="28" borderId="1" xfId="0" applyFill="1" applyBorder="1" applyAlignment="1">
      <alignment horizontal="center" vertical="center"/>
    </xf>
    <xf numFmtId="0" fontId="6" fillId="28" borderId="9" xfId="0" applyFont="1" applyFill="1" applyBorder="1" applyAlignment="1">
      <alignment horizontal="center" vertical="center" wrapText="1"/>
    </xf>
    <xf numFmtId="176" fontId="16" fillId="28" borderId="1" xfId="0" applyNumberFormat="1" applyFont="1" applyFill="1" applyBorder="1" applyAlignment="1">
      <alignment horizontal="center" vertical="center"/>
    </xf>
    <xf numFmtId="0" fontId="10" fillId="28" borderId="9" xfId="0" applyFont="1" applyFill="1" applyBorder="1" applyAlignment="1">
      <alignment horizontal="center" vertical="center" wrapText="1"/>
    </xf>
    <xf numFmtId="0" fontId="37" fillId="28" borderId="1" xfId="0" applyFont="1" applyFill="1" applyBorder="1" applyAlignment="1">
      <alignment horizontal="center" vertical="top" wrapText="1"/>
    </xf>
    <xf numFmtId="0" fontId="10" fillId="28" borderId="4" xfId="0" applyFont="1" applyFill="1" applyBorder="1" applyAlignment="1">
      <alignment horizontal="center" vertical="center" wrapText="1"/>
    </xf>
    <xf numFmtId="0" fontId="6" fillId="28" borderId="4" xfId="0" applyFont="1" applyFill="1" applyBorder="1" applyAlignment="1">
      <alignment horizontal="center" vertical="center" wrapText="1"/>
    </xf>
    <xf numFmtId="176" fontId="17" fillId="28" borderId="1" xfId="0" applyNumberFormat="1" applyFont="1" applyFill="1" applyBorder="1" applyAlignment="1">
      <alignment horizontal="center" vertical="center"/>
    </xf>
    <xf numFmtId="176" fontId="17" fillId="28" borderId="1" xfId="0" applyNumberFormat="1" applyFont="1" applyFill="1" applyBorder="1" applyAlignment="1">
      <alignment horizontal="center" vertical="center" wrapText="1"/>
    </xf>
    <xf numFmtId="0" fontId="6" fillId="28" borderId="26" xfId="0" applyFont="1" applyFill="1" applyBorder="1" applyAlignment="1">
      <alignment horizontal="center" vertical="center" wrapText="1"/>
    </xf>
    <xf numFmtId="0" fontId="1" fillId="28" borderId="6" xfId="0" applyFont="1" applyFill="1" applyBorder="1" applyAlignment="1">
      <alignment horizontal="center" vertical="center"/>
    </xf>
    <xf numFmtId="0" fontId="1" fillId="6" borderId="33" xfId="0" applyFont="1" applyFill="1" applyBorder="1" applyAlignment="1">
      <alignment horizontal="center" vertical="center" wrapText="1"/>
    </xf>
    <xf numFmtId="0" fontId="6" fillId="28" borderId="27" xfId="0" applyFont="1" applyFill="1" applyBorder="1" applyAlignment="1">
      <alignment horizontal="center" vertical="center" wrapText="1"/>
    </xf>
    <xf numFmtId="0" fontId="1" fillId="6" borderId="30" xfId="0" applyFont="1" applyFill="1" applyBorder="1" applyAlignment="1">
      <alignment horizontal="center" vertical="center" wrapText="1"/>
    </xf>
    <xf numFmtId="0" fontId="1" fillId="6" borderId="23" xfId="0" applyFont="1" applyFill="1" applyBorder="1" applyAlignment="1">
      <alignment horizontal="center" vertical="center" wrapText="1"/>
    </xf>
    <xf numFmtId="0" fontId="5" fillId="28" borderId="28" xfId="0" applyFont="1" applyFill="1" applyBorder="1" applyAlignment="1">
      <alignment horizontal="center" vertical="center"/>
    </xf>
    <xf numFmtId="0" fontId="1" fillId="6" borderId="6" xfId="0" applyFont="1" applyFill="1" applyBorder="1" applyAlignment="1">
      <alignment horizontal="center" vertical="center" wrapText="1"/>
    </xf>
    <xf numFmtId="176" fontId="0" fillId="28" borderId="1" xfId="0" applyNumberFormat="1" applyFont="1" applyFill="1" applyBorder="1" applyAlignment="1">
      <alignment horizontal="center" vertical="center"/>
    </xf>
    <xf numFmtId="0" fontId="6" fillId="0" borderId="23" xfId="0" applyFont="1" applyFill="1" applyBorder="1" applyAlignment="1">
      <alignment horizontal="center" vertical="center" wrapText="1"/>
    </xf>
    <xf numFmtId="0" fontId="10" fillId="0" borderId="6" xfId="0" applyFont="1" applyFill="1" applyBorder="1" applyAlignment="1">
      <alignment horizontal="center" vertical="center" wrapText="1"/>
    </xf>
    <xf numFmtId="0" fontId="7" fillId="0" borderId="23"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24" xfId="0" applyFont="1" applyFill="1" applyBorder="1" applyAlignment="1">
      <alignment horizontal="center" vertical="center" wrapText="1"/>
    </xf>
    <xf numFmtId="0" fontId="6" fillId="0" borderId="3" xfId="0" applyFont="1" applyFill="1" applyBorder="1" applyAlignment="1">
      <alignment horizontal="center" vertical="center"/>
    </xf>
    <xf numFmtId="0" fontId="6" fillId="0" borderId="25"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6"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35" fillId="2" borderId="4" xfId="0" applyFont="1" applyFill="1" applyBorder="1" applyAlignment="1">
      <alignment horizontal="center" vertical="center" wrapText="1"/>
    </xf>
    <xf numFmtId="0" fontId="8" fillId="3" borderId="4" xfId="0" applyFont="1" applyFill="1" applyBorder="1" applyAlignment="1">
      <alignment horizontal="left" vertical="center" wrapText="1"/>
    </xf>
    <xf numFmtId="0" fontId="6" fillId="0" borderId="0" xfId="0" applyFont="1" applyFill="1" applyAlignment="1">
      <alignment horizontal="center" vertical="center" wrapText="1"/>
    </xf>
    <xf numFmtId="0" fontId="7" fillId="0" borderId="26" xfId="0" applyFont="1" applyFill="1" applyBorder="1" applyAlignment="1">
      <alignment horizontal="center" vertical="center" wrapText="1"/>
    </xf>
    <xf numFmtId="0" fontId="7" fillId="0" borderId="0" xfId="0" applyFont="1" applyFill="1" applyAlignment="1">
      <alignment horizontal="center" vertical="center" wrapText="1"/>
    </xf>
    <xf numFmtId="178" fontId="17" fillId="0" borderId="1" xfId="0" applyNumberFormat="1" applyFont="1" applyFill="1" applyBorder="1" applyAlignment="1">
      <alignment horizontal="center" vertical="center"/>
    </xf>
    <xf numFmtId="0" fontId="6" fillId="0" borderId="9" xfId="0" applyFont="1" applyFill="1" applyBorder="1" applyAlignment="1">
      <alignment horizontal="center" vertical="center" wrapText="1"/>
    </xf>
    <xf numFmtId="0" fontId="7" fillId="0" borderId="9" xfId="0" applyFont="1" applyFill="1" applyBorder="1" applyAlignment="1">
      <alignment vertical="center" wrapText="1"/>
    </xf>
    <xf numFmtId="0" fontId="7" fillId="0" borderId="9" xfId="0" applyFont="1" applyFill="1" applyBorder="1" applyAlignment="1">
      <alignment horizontal="center" vertical="center" wrapText="1"/>
    </xf>
    <xf numFmtId="0" fontId="10" fillId="0" borderId="9" xfId="0" applyFont="1" applyFill="1" applyBorder="1" applyAlignment="1">
      <alignment horizontal="center" vertical="center" wrapText="1"/>
    </xf>
    <xf numFmtId="0" fontId="37" fillId="0" borderId="1" xfId="0" applyFont="1" applyFill="1" applyBorder="1" applyAlignment="1">
      <alignment horizontal="center" vertical="top" wrapText="1"/>
    </xf>
    <xf numFmtId="0" fontId="6" fillId="0" borderId="5" xfId="0" applyFont="1" applyFill="1" applyBorder="1" applyAlignment="1">
      <alignment horizontal="center" vertical="center" wrapText="1"/>
    </xf>
    <xf numFmtId="0" fontId="6" fillId="0" borderId="2" xfId="0" applyFont="1" applyFill="1" applyBorder="1" applyAlignment="1">
      <alignment horizontal="center" vertical="center" wrapText="1"/>
    </xf>
    <xf numFmtId="176" fontId="17" fillId="0" borderId="1" xfId="0" applyNumberFormat="1" applyFont="1" applyFill="1" applyBorder="1" applyAlignment="1">
      <alignment horizontal="center" vertical="center" wrapText="1"/>
    </xf>
    <xf numFmtId="0" fontId="10" fillId="0" borderId="4" xfId="0" applyFont="1" applyFill="1" applyBorder="1" applyAlignment="1">
      <alignment horizontal="center" vertical="center" wrapText="1"/>
    </xf>
    <xf numFmtId="0" fontId="10" fillId="0" borderId="27" xfId="0" applyFont="1" applyFill="1" applyBorder="1" applyAlignment="1">
      <alignment horizontal="center" vertical="center" wrapText="1"/>
    </xf>
    <xf numFmtId="0" fontId="6" fillId="0" borderId="26" xfId="0" applyFont="1" applyFill="1" applyBorder="1" applyAlignment="1">
      <alignment horizontal="center" vertical="center" wrapText="1"/>
    </xf>
    <xf numFmtId="0" fontId="1" fillId="0" borderId="6" xfId="0" applyFont="1" applyFill="1" applyBorder="1" applyAlignment="1">
      <alignment horizontal="center" vertical="center"/>
    </xf>
    <xf numFmtId="0" fontId="5" fillId="0" borderId="28" xfId="0" applyFont="1" applyFill="1" applyBorder="1" applyAlignment="1">
      <alignment horizontal="center" vertical="center"/>
    </xf>
    <xf numFmtId="0" fontId="5" fillId="0" borderId="0" xfId="0" applyFont="1" quotePrefix="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haredStrings" Target="sharedStrings.xml"/><Relationship Id="rId17" Type="http://schemas.openxmlformats.org/officeDocument/2006/relationships/styles" Target="styles.xml"/><Relationship Id="rId16" Type="http://schemas.openxmlformats.org/officeDocument/2006/relationships/theme" Target="theme/theme1.xml"/><Relationship Id="rId15" Type="http://schemas.openxmlformats.org/officeDocument/2006/relationships/customXml" Target="../customXml/item3.xml"/><Relationship Id="rId14" Type="http://schemas.openxmlformats.org/officeDocument/2006/relationships/customXml" Target="../customXml/item2.xml"/><Relationship Id="rId13" Type="http://schemas.openxmlformats.org/officeDocument/2006/relationships/customXml" Target="../customXml/item1.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4</xdr:col>
      <xdr:colOff>440531</xdr:colOff>
      <xdr:row>30</xdr:row>
      <xdr:rowOff>465032</xdr:rowOff>
    </xdr:from>
    <xdr:to>
      <xdr:col>7</xdr:col>
      <xdr:colOff>193516</xdr:colOff>
      <xdr:row>31</xdr:row>
      <xdr:rowOff>172773</xdr:rowOff>
    </xdr:to>
    <xdr:pic>
      <xdr:nvPicPr>
        <xdr:cNvPr id="2" name="图片 1"/>
        <xdr:cNvPicPr>
          <a:picLocks noChangeAspect="1"/>
        </xdr:cNvPicPr>
      </xdr:nvPicPr>
      <xdr:blipFill>
        <a:blip r:embed="rId1"/>
        <a:stretch>
          <a:fillRect/>
        </a:stretch>
      </xdr:blipFill>
      <xdr:spPr>
        <a:xfrm>
          <a:off x="4135755" y="14409420"/>
          <a:ext cx="2172970" cy="317500"/>
        </a:xfrm>
        <a:prstGeom prst="rect">
          <a:avLst/>
        </a:prstGeom>
        <a:noFill/>
        <a:ln w="9525">
          <a:noFill/>
        </a:ln>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0</xdr:colOff>
      <xdr:row>1</xdr:row>
      <xdr:rowOff>0</xdr:rowOff>
    </xdr:from>
    <xdr:to>
      <xdr:col>14</xdr:col>
      <xdr:colOff>400050</xdr:colOff>
      <xdr:row>31</xdr:row>
      <xdr:rowOff>161925</xdr:rowOff>
    </xdr:to>
    <xdr:pic>
      <xdr:nvPicPr>
        <xdr:cNvPr id="2" name="图片 1"/>
        <xdr:cNvPicPr>
          <a:picLocks noChangeAspect="1"/>
        </xdr:cNvPicPr>
      </xdr:nvPicPr>
      <xdr:blipFill>
        <a:blip r:embed="rId1"/>
        <a:stretch>
          <a:fillRect/>
        </a:stretch>
      </xdr:blipFill>
      <xdr:spPr>
        <a:xfrm>
          <a:off x="685800" y="171450"/>
          <a:ext cx="9315450" cy="5305425"/>
        </a:xfrm>
        <a:prstGeom prst="rect">
          <a:avLst/>
        </a:prstGeom>
        <a:noFill/>
        <a:ln w="9525">
          <a:noFill/>
        </a:ln>
      </xdr:spPr>
    </xdr:pic>
    <xdr:clientData/>
  </xdr:twoCellAnchor>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0.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87"/>
  <sheetViews>
    <sheetView zoomScale="130" zoomScaleNormal="130" workbookViewId="0">
      <pane ySplit="1" topLeftCell="A28" activePane="bottomLeft" state="frozen"/>
      <selection/>
      <selection pane="bottomLeft" activeCell="B34" sqref="$A34:$XFD34"/>
    </sheetView>
  </sheetViews>
  <sheetFormatPr defaultColWidth="9" defaultRowHeight="12"/>
  <cols>
    <col min="1" max="1" width="6.875" style="237" customWidth="1"/>
    <col min="2" max="2" width="5.125" style="237" hidden="1" customWidth="1"/>
    <col min="3" max="3" width="24" style="237" customWidth="1"/>
    <col min="4" max="4" width="17.625" style="237" customWidth="1"/>
    <col min="5" max="5" width="13.7583333333333" style="237" customWidth="1"/>
    <col min="6" max="6" width="7.625" style="237" customWidth="1"/>
    <col min="7" max="7" width="10.375" style="237" customWidth="1"/>
    <col min="8" max="8" width="28" style="237" customWidth="1"/>
    <col min="9" max="9" width="21.2583333333333" style="5" customWidth="1"/>
    <col min="10" max="10" width="9.75833333333333" style="5" customWidth="1"/>
    <col min="11" max="11" width="61.5" style="5" customWidth="1"/>
    <col min="12" max="12" width="12.7583333333333" style="5" customWidth="1"/>
    <col min="13" max="13" width="11.125" style="5" customWidth="1"/>
    <col min="14" max="14" width="10.875" style="5" customWidth="1"/>
    <col min="15" max="15" width="12.7583333333333" style="5" customWidth="1"/>
    <col min="16" max="16" width="12.5" style="5" customWidth="1"/>
    <col min="17" max="17" width="11" style="5" customWidth="1"/>
    <col min="18" max="19" width="14.5" style="5" customWidth="1"/>
    <col min="20" max="16384" width="9" style="5"/>
  </cols>
  <sheetData>
    <row r="1" ht="27" spans="1:19">
      <c r="A1" s="238" t="s">
        <v>0</v>
      </c>
      <c r="B1" s="239" t="s">
        <v>1</v>
      </c>
      <c r="C1" s="239" t="s">
        <v>2</v>
      </c>
      <c r="D1" s="239" t="s">
        <v>3</v>
      </c>
      <c r="E1" s="239" t="s">
        <v>4</v>
      </c>
      <c r="F1" s="240" t="s">
        <v>5</v>
      </c>
      <c r="G1" s="240" t="s">
        <v>6</v>
      </c>
      <c r="H1" s="240" t="s">
        <v>7</v>
      </c>
      <c r="I1" s="273" t="s">
        <v>8</v>
      </c>
      <c r="J1" s="273" t="s">
        <v>9</v>
      </c>
      <c r="K1" s="274" t="s">
        <v>10</v>
      </c>
      <c r="L1" s="275">
        <v>45688</v>
      </c>
      <c r="M1" s="275">
        <v>45716</v>
      </c>
      <c r="N1" s="275">
        <v>45747</v>
      </c>
      <c r="O1" s="275">
        <v>45777</v>
      </c>
      <c r="P1" s="275">
        <v>45808</v>
      </c>
      <c r="Q1" s="275">
        <v>45838</v>
      </c>
      <c r="R1" s="307">
        <v>45869</v>
      </c>
      <c r="S1" s="307" t="s">
        <v>11</v>
      </c>
    </row>
    <row r="2" s="236" customFormat="1" ht="13.5" spans="1:19">
      <c r="A2" s="19" t="s">
        <v>12</v>
      </c>
      <c r="B2" s="19"/>
      <c r="C2" s="19"/>
      <c r="D2" s="19"/>
      <c r="E2" s="19"/>
      <c r="F2" s="19"/>
      <c r="G2" s="19"/>
      <c r="H2" s="19"/>
      <c r="I2" s="276"/>
      <c r="J2" s="276"/>
      <c r="K2" s="277"/>
      <c r="L2" s="278"/>
      <c r="M2" s="278"/>
      <c r="N2" s="278"/>
      <c r="O2" s="278"/>
      <c r="P2" s="278"/>
      <c r="Q2" s="278"/>
      <c r="R2" s="278"/>
      <c r="S2" s="278"/>
    </row>
    <row r="3" ht="156" outlineLevel="1" spans="1:19">
      <c r="A3" s="241" t="s">
        <v>13</v>
      </c>
      <c r="B3" s="242"/>
      <c r="C3" s="279" t="s">
        <v>14</v>
      </c>
      <c r="D3" s="249" t="s">
        <v>15</v>
      </c>
      <c r="E3" s="536" t="s">
        <v>16</v>
      </c>
      <c r="F3" s="279" t="s">
        <v>17</v>
      </c>
      <c r="G3" s="279" t="s">
        <v>18</v>
      </c>
      <c r="H3" s="535" t="s">
        <v>19</v>
      </c>
      <c r="I3" s="242" t="s">
        <v>20</v>
      </c>
      <c r="J3" s="15"/>
      <c r="K3" s="279"/>
      <c r="L3" s="279"/>
      <c r="M3" s="279"/>
      <c r="N3" s="280"/>
      <c r="O3" s="280"/>
      <c r="P3" s="280"/>
      <c r="Q3" s="280"/>
      <c r="R3" s="280"/>
      <c r="S3" s="280"/>
    </row>
    <row r="4" ht="36" outlineLevel="1" spans="1:19">
      <c r="A4" s="247"/>
      <c r="B4" s="242"/>
      <c r="C4" s="279" t="s">
        <v>21</v>
      </c>
      <c r="D4" s="249" t="s">
        <v>22</v>
      </c>
      <c r="E4" s="536" t="s">
        <v>16</v>
      </c>
      <c r="F4" s="279" t="s">
        <v>17</v>
      </c>
      <c r="G4" s="279" t="s">
        <v>18</v>
      </c>
      <c r="H4" s="537" t="s">
        <v>23</v>
      </c>
      <c r="I4" s="242"/>
      <c r="J4" s="15"/>
      <c r="K4" s="279"/>
      <c r="L4" s="279"/>
      <c r="M4" s="279"/>
      <c r="N4" s="280"/>
      <c r="O4" s="280"/>
      <c r="P4" s="280"/>
      <c r="Q4" s="280"/>
      <c r="R4" s="280"/>
      <c r="S4" s="280"/>
    </row>
    <row r="5" ht="36" outlineLevel="1" spans="1:19">
      <c r="A5" s="247"/>
      <c r="B5" s="242"/>
      <c r="C5" s="279" t="s">
        <v>21</v>
      </c>
      <c r="D5" s="249" t="s">
        <v>24</v>
      </c>
      <c r="E5" s="536" t="s">
        <v>16</v>
      </c>
      <c r="F5" s="279" t="s">
        <v>17</v>
      </c>
      <c r="G5" s="279" t="s">
        <v>18</v>
      </c>
      <c r="H5" s="537" t="s">
        <v>25</v>
      </c>
      <c r="I5" s="242"/>
      <c r="J5" s="15"/>
      <c r="K5" s="279"/>
      <c r="L5" s="279"/>
      <c r="M5" s="279"/>
      <c r="N5" s="280"/>
      <c r="O5" s="280"/>
      <c r="P5" s="280"/>
      <c r="Q5" s="280"/>
      <c r="R5" s="280"/>
      <c r="S5" s="280"/>
    </row>
    <row r="6" ht="36" outlineLevel="1" spans="1:19">
      <c r="A6" s="247"/>
      <c r="B6" s="242"/>
      <c r="C6" s="279" t="s">
        <v>21</v>
      </c>
      <c r="D6" s="249" t="s">
        <v>26</v>
      </c>
      <c r="E6" s="536" t="s">
        <v>16</v>
      </c>
      <c r="F6" s="279" t="s">
        <v>17</v>
      </c>
      <c r="G6" s="279" t="s">
        <v>18</v>
      </c>
      <c r="H6" s="537" t="s">
        <v>27</v>
      </c>
      <c r="I6" s="242"/>
      <c r="J6" s="15"/>
      <c r="K6" s="536"/>
      <c r="L6" s="279"/>
      <c r="M6" s="279"/>
      <c r="N6" s="280"/>
      <c r="O6" s="280"/>
      <c r="P6" s="280"/>
      <c r="Q6" s="280"/>
      <c r="R6" s="280"/>
      <c r="S6" s="280"/>
    </row>
    <row r="7" ht="36" outlineLevel="1" spans="1:19">
      <c r="A7" s="247"/>
      <c r="B7" s="242"/>
      <c r="C7" s="279" t="s">
        <v>21</v>
      </c>
      <c r="D7" s="249" t="s">
        <v>28</v>
      </c>
      <c r="E7" s="536" t="s">
        <v>16</v>
      </c>
      <c r="F7" s="279" t="s">
        <v>17</v>
      </c>
      <c r="G7" s="279" t="s">
        <v>18</v>
      </c>
      <c r="H7" s="537" t="s">
        <v>29</v>
      </c>
      <c r="I7" s="242"/>
      <c r="J7" s="15"/>
      <c r="K7" s="536"/>
      <c r="L7" s="279"/>
      <c r="M7" s="279"/>
      <c r="N7" s="280"/>
      <c r="O7" s="280"/>
      <c r="P7" s="280"/>
      <c r="Q7" s="280"/>
      <c r="R7" s="280"/>
      <c r="S7" s="280"/>
    </row>
    <row r="8" ht="36" outlineLevel="1" spans="1:19">
      <c r="A8" s="247"/>
      <c r="B8" s="242"/>
      <c r="C8" s="279" t="s">
        <v>21</v>
      </c>
      <c r="D8" s="249" t="s">
        <v>30</v>
      </c>
      <c r="E8" s="536" t="s">
        <v>16</v>
      </c>
      <c r="F8" s="279" t="s">
        <v>17</v>
      </c>
      <c r="G8" s="279" t="s">
        <v>18</v>
      </c>
      <c r="H8" s="537" t="s">
        <v>31</v>
      </c>
      <c r="I8" s="242"/>
      <c r="J8" s="15"/>
      <c r="K8" s="536"/>
      <c r="L8" s="279"/>
      <c r="M8" s="279"/>
      <c r="N8" s="280"/>
      <c r="O8" s="280"/>
      <c r="P8" s="280"/>
      <c r="Q8" s="280"/>
      <c r="R8" s="280"/>
      <c r="S8" s="280"/>
    </row>
    <row r="9" ht="14.25" outlineLevel="1" spans="1:19">
      <c r="A9" s="247"/>
      <c r="B9" s="242"/>
      <c r="C9" s="279" t="s">
        <v>32</v>
      </c>
      <c r="D9" s="249" t="s">
        <v>22</v>
      </c>
      <c r="E9" s="279" t="s">
        <v>33</v>
      </c>
      <c r="F9" s="279" t="s">
        <v>34</v>
      </c>
      <c r="G9" s="279" t="s">
        <v>18</v>
      </c>
      <c r="H9" s="249" t="s">
        <v>35</v>
      </c>
      <c r="I9" s="551" t="s">
        <v>36</v>
      </c>
      <c r="J9" s="556"/>
      <c r="K9" s="23"/>
      <c r="L9" s="553"/>
      <c r="M9" s="553"/>
      <c r="N9" s="553"/>
      <c r="O9" s="553"/>
      <c r="P9" s="553"/>
      <c r="Q9" s="553"/>
      <c r="R9" s="553"/>
      <c r="S9" s="308"/>
    </row>
    <row r="10" ht="24" outlineLevel="1" spans="1:19">
      <c r="A10" s="247"/>
      <c r="B10" s="242"/>
      <c r="C10" s="279" t="s">
        <v>32</v>
      </c>
      <c r="D10" s="249" t="s">
        <v>24</v>
      </c>
      <c r="E10" s="279" t="s">
        <v>37</v>
      </c>
      <c r="F10" s="279" t="s">
        <v>34</v>
      </c>
      <c r="G10" s="279" t="s">
        <v>18</v>
      </c>
      <c r="H10" s="249" t="s">
        <v>38</v>
      </c>
      <c r="I10" s="551"/>
      <c r="J10" s="15"/>
      <c r="K10" s="23"/>
      <c r="L10" s="553"/>
      <c r="M10" s="553"/>
      <c r="N10" s="553"/>
      <c r="O10" s="553"/>
      <c r="P10" s="553"/>
      <c r="Q10" s="553"/>
      <c r="R10" s="553"/>
      <c r="S10" s="308"/>
    </row>
    <row r="11" ht="24" outlineLevel="1" spans="1:19">
      <c r="A11" s="247"/>
      <c r="B11" s="242"/>
      <c r="C11" s="279" t="s">
        <v>32</v>
      </c>
      <c r="D11" s="249" t="s">
        <v>26</v>
      </c>
      <c r="E11" s="279" t="s">
        <v>37</v>
      </c>
      <c r="F11" s="279" t="s">
        <v>34</v>
      </c>
      <c r="G11" s="279" t="s">
        <v>18</v>
      </c>
      <c r="H11" s="249" t="s">
        <v>39</v>
      </c>
      <c r="I11" s="551"/>
      <c r="J11" s="15"/>
      <c r="K11" s="23"/>
      <c r="L11" s="553"/>
      <c r="M11" s="553"/>
      <c r="N11" s="553"/>
      <c r="O11" s="553"/>
      <c r="P11" s="553"/>
      <c r="Q11" s="553"/>
      <c r="R11" s="553"/>
      <c r="S11" s="308"/>
    </row>
    <row r="12" ht="14.25" outlineLevel="1" spans="1:19">
      <c r="A12" s="247"/>
      <c r="B12" s="242"/>
      <c r="C12" s="279" t="s">
        <v>32</v>
      </c>
      <c r="D12" s="249" t="s">
        <v>28</v>
      </c>
      <c r="E12" s="279" t="s">
        <v>40</v>
      </c>
      <c r="F12" s="279" t="s">
        <v>34</v>
      </c>
      <c r="G12" s="279" t="s">
        <v>18</v>
      </c>
      <c r="H12" s="249" t="s">
        <v>41</v>
      </c>
      <c r="I12" s="551"/>
      <c r="J12" s="556"/>
      <c r="K12" s="23"/>
      <c r="L12" s="553"/>
      <c r="M12" s="553"/>
      <c r="N12" s="553"/>
      <c r="O12" s="553"/>
      <c r="P12" s="553"/>
      <c r="Q12" s="553"/>
      <c r="R12" s="553"/>
      <c r="S12" s="308"/>
    </row>
    <row r="13" ht="14.25" outlineLevel="1" spans="1:19">
      <c r="A13" s="247"/>
      <c r="B13" s="242"/>
      <c r="C13" s="279" t="s">
        <v>32</v>
      </c>
      <c r="D13" s="249" t="s">
        <v>30</v>
      </c>
      <c r="E13" s="279" t="s">
        <v>40</v>
      </c>
      <c r="F13" s="279" t="s">
        <v>34</v>
      </c>
      <c r="G13" s="279" t="s">
        <v>18</v>
      </c>
      <c r="H13" s="249" t="s">
        <v>42</v>
      </c>
      <c r="I13" s="551"/>
      <c r="J13" s="556"/>
      <c r="K13" s="23"/>
      <c r="L13" s="553"/>
      <c r="M13" s="553"/>
      <c r="N13" s="553"/>
      <c r="O13" s="553"/>
      <c r="P13" s="553"/>
      <c r="Q13" s="553"/>
      <c r="R13" s="553"/>
      <c r="S13" s="308"/>
    </row>
    <row r="14" ht="24" outlineLevel="1" spans="1:19">
      <c r="A14" s="247"/>
      <c r="B14" s="242"/>
      <c r="C14" s="279" t="s">
        <v>43</v>
      </c>
      <c r="D14" s="279" t="s">
        <v>44</v>
      </c>
      <c r="E14" s="279" t="s">
        <v>45</v>
      </c>
      <c r="F14" s="279" t="s">
        <v>17</v>
      </c>
      <c r="G14" s="279" t="s">
        <v>46</v>
      </c>
      <c r="H14" s="279" t="s">
        <v>47</v>
      </c>
      <c r="I14" s="556"/>
      <c r="J14" s="556"/>
      <c r="K14" s="279" t="s">
        <v>48</v>
      </c>
      <c r="L14" s="279"/>
      <c r="M14" s="279"/>
      <c r="N14" s="280"/>
      <c r="O14" s="280"/>
      <c r="P14" s="280"/>
      <c r="Q14" s="280"/>
      <c r="R14" s="280"/>
      <c r="S14" s="280"/>
    </row>
    <row r="15" ht="36" outlineLevel="1" spans="1:19">
      <c r="A15" s="249"/>
      <c r="B15" s="242"/>
      <c r="C15" s="279" t="s">
        <v>49</v>
      </c>
      <c r="D15" s="279" t="s">
        <v>50</v>
      </c>
      <c r="E15" s="279" t="s">
        <v>45</v>
      </c>
      <c r="F15" s="279" t="s">
        <v>51</v>
      </c>
      <c r="G15" s="279" t="s">
        <v>18</v>
      </c>
      <c r="H15" s="279" t="s">
        <v>52</v>
      </c>
      <c r="I15" s="555" t="s">
        <v>53</v>
      </c>
      <c r="J15" s="556"/>
      <c r="K15" s="23"/>
      <c r="L15" s="279"/>
      <c r="M15" s="279"/>
      <c r="N15" s="280"/>
      <c r="O15" s="280"/>
      <c r="P15" s="280"/>
      <c r="Q15" s="280"/>
      <c r="R15" s="280"/>
      <c r="S15" s="280"/>
    </row>
    <row r="16" s="236" customFormat="1" ht="13.5" spans="1:19">
      <c r="A16" s="19" t="s">
        <v>54</v>
      </c>
      <c r="B16" s="19"/>
      <c r="C16" s="19"/>
      <c r="D16" s="19"/>
      <c r="E16" s="19"/>
      <c r="F16" s="19"/>
      <c r="G16" s="19"/>
      <c r="H16" s="19"/>
      <c r="I16" s="286"/>
      <c r="J16" s="286"/>
      <c r="K16" s="277"/>
      <c r="L16" s="278"/>
      <c r="M16" s="278"/>
      <c r="N16" s="278"/>
      <c r="O16" s="278"/>
      <c r="P16" s="278"/>
      <c r="Q16" s="278"/>
      <c r="R16" s="278"/>
      <c r="S16" s="278"/>
    </row>
    <row r="17" ht="48" outlineLevel="1" spans="1:19">
      <c r="A17" s="250" t="s">
        <v>55</v>
      </c>
      <c r="B17" s="251"/>
      <c r="C17" s="15" t="s">
        <v>14</v>
      </c>
      <c r="D17" s="242" t="s">
        <v>56</v>
      </c>
      <c r="E17" s="538" t="s">
        <v>16</v>
      </c>
      <c r="F17" s="15" t="s">
        <v>17</v>
      </c>
      <c r="G17" s="15" t="s">
        <v>18</v>
      </c>
      <c r="H17" s="15" t="s">
        <v>57</v>
      </c>
      <c r="I17" s="554" t="s">
        <v>20</v>
      </c>
      <c r="J17" s="15"/>
      <c r="K17" s="310"/>
      <c r="L17" s="288"/>
      <c r="M17" s="288"/>
      <c r="N17" s="288"/>
      <c r="O17" s="288"/>
      <c r="P17" s="288"/>
      <c r="Q17" s="288"/>
      <c r="R17" s="310"/>
      <c r="S17" s="310"/>
    </row>
    <row r="18" ht="24" outlineLevel="1" spans="1:19">
      <c r="A18" s="255"/>
      <c r="B18" s="251"/>
      <c r="C18" s="279" t="s">
        <v>58</v>
      </c>
      <c r="D18" s="279" t="s">
        <v>59</v>
      </c>
      <c r="E18" s="279" t="s">
        <v>45</v>
      </c>
      <c r="F18" s="279" t="s">
        <v>34</v>
      </c>
      <c r="G18" s="279" t="s">
        <v>60</v>
      </c>
      <c r="H18" s="279" t="s">
        <v>61</v>
      </c>
      <c r="I18" s="557"/>
      <c r="J18" s="556"/>
      <c r="K18" s="310"/>
      <c r="L18" s="558"/>
      <c r="M18" s="558"/>
      <c r="N18" s="558"/>
      <c r="O18" s="558"/>
      <c r="P18" s="558"/>
      <c r="Q18" s="558"/>
      <c r="R18" s="558"/>
      <c r="S18" s="558"/>
    </row>
    <row r="19" ht="24" outlineLevel="1" spans="1:19">
      <c r="A19" s="255"/>
      <c r="B19" s="251"/>
      <c r="C19" s="15" t="s">
        <v>62</v>
      </c>
      <c r="D19" s="279" t="s">
        <v>63</v>
      </c>
      <c r="E19" s="15" t="s">
        <v>45</v>
      </c>
      <c r="F19" s="15" t="s">
        <v>51</v>
      </c>
      <c r="G19" s="15" t="s">
        <v>64</v>
      </c>
      <c r="H19" s="15" t="s">
        <v>65</v>
      </c>
      <c r="I19" s="15"/>
      <c r="J19" s="15"/>
      <c r="K19" s="539"/>
      <c r="L19" s="288"/>
      <c r="M19" s="288"/>
      <c r="N19" s="288"/>
      <c r="O19" s="288"/>
      <c r="P19" s="288"/>
      <c r="Q19" s="288"/>
      <c r="R19" s="310"/>
      <c r="S19" s="310"/>
    </row>
    <row r="20" ht="24" outlineLevel="1" spans="1:19">
      <c r="A20" s="255"/>
      <c r="B20" s="251"/>
      <c r="C20" s="15" t="s">
        <v>66</v>
      </c>
      <c r="D20" s="279" t="s">
        <v>59</v>
      </c>
      <c r="E20" s="15" t="s">
        <v>45</v>
      </c>
      <c r="F20" s="15" t="s">
        <v>34</v>
      </c>
      <c r="G20" s="279" t="s">
        <v>60</v>
      </c>
      <c r="H20" s="279" t="s">
        <v>67</v>
      </c>
      <c r="I20" s="15"/>
      <c r="J20" s="15"/>
      <c r="K20" s="310"/>
      <c r="L20" s="310"/>
      <c r="M20" s="310"/>
      <c r="N20" s="310"/>
      <c r="O20" s="310"/>
      <c r="P20" s="310"/>
      <c r="Q20" s="310"/>
      <c r="R20" s="310"/>
      <c r="S20" s="310"/>
    </row>
    <row r="21" ht="24" outlineLevel="1" spans="1:19">
      <c r="A21" s="255"/>
      <c r="B21" s="251"/>
      <c r="C21" s="15" t="s">
        <v>68</v>
      </c>
      <c r="D21" s="15" t="s">
        <v>68</v>
      </c>
      <c r="E21" s="15" t="s">
        <v>45</v>
      </c>
      <c r="F21" s="15" t="s">
        <v>17</v>
      </c>
      <c r="G21" s="15" t="s">
        <v>64</v>
      </c>
      <c r="H21" s="15" t="s">
        <v>69</v>
      </c>
      <c r="I21" s="15"/>
      <c r="J21" s="15"/>
      <c r="K21" s="310"/>
      <c r="L21" s="288"/>
      <c r="M21" s="288"/>
      <c r="N21" s="288"/>
      <c r="O21" s="288"/>
      <c r="P21" s="288"/>
      <c r="Q21" s="288"/>
      <c r="R21" s="310"/>
      <c r="S21" s="310"/>
    </row>
    <row r="22" s="236" customFormat="1" ht="13.5" spans="1:19">
      <c r="A22" s="19" t="s">
        <v>70</v>
      </c>
      <c r="B22" s="19"/>
      <c r="C22" s="19"/>
      <c r="D22" s="19"/>
      <c r="E22" s="19"/>
      <c r="F22" s="19"/>
      <c r="G22" s="19"/>
      <c r="H22" s="19"/>
      <c r="I22" s="286"/>
      <c r="J22" s="286"/>
      <c r="K22" s="277"/>
      <c r="L22" s="292"/>
      <c r="M22" s="292"/>
      <c r="N22" s="292"/>
      <c r="O22" s="292"/>
      <c r="P22" s="292"/>
      <c r="Q22" s="292"/>
      <c r="R22" s="292"/>
      <c r="S22" s="292"/>
    </row>
    <row r="23" ht="48" outlineLevel="1" spans="1:19">
      <c r="A23" s="250" t="s">
        <v>71</v>
      </c>
      <c r="B23" s="251"/>
      <c r="C23" s="15" t="s">
        <v>14</v>
      </c>
      <c r="D23" s="242" t="s">
        <v>72</v>
      </c>
      <c r="E23" s="538" t="s">
        <v>16</v>
      </c>
      <c r="F23" s="15" t="s">
        <v>17</v>
      </c>
      <c r="G23" s="15" t="s">
        <v>18</v>
      </c>
      <c r="H23" s="15" t="s">
        <v>73</v>
      </c>
      <c r="I23" s="11" t="s">
        <v>20</v>
      </c>
      <c r="J23" s="15"/>
      <c r="K23" s="310"/>
      <c r="L23" s="288"/>
      <c r="M23" s="288"/>
      <c r="N23" s="288"/>
      <c r="O23" s="288"/>
      <c r="P23" s="288"/>
      <c r="Q23" s="311"/>
      <c r="R23" s="310"/>
      <c r="S23" s="310"/>
    </row>
    <row r="24" ht="13.5" customHeight="1" outlineLevel="1" spans="1:19">
      <c r="A24" s="255"/>
      <c r="B24" s="251"/>
      <c r="C24" s="540" t="s">
        <v>74</v>
      </c>
      <c r="D24" s="540" t="s">
        <v>74</v>
      </c>
      <c r="E24" s="540" t="s">
        <v>75</v>
      </c>
      <c r="F24" s="540" t="s">
        <v>17</v>
      </c>
      <c r="G24" s="540" t="s">
        <v>76</v>
      </c>
      <c r="H24" s="541" t="s">
        <v>77</v>
      </c>
      <c r="I24" s="453" t="s">
        <v>20</v>
      </c>
      <c r="J24" s="453"/>
      <c r="K24" s="310"/>
      <c r="L24" s="288"/>
      <c r="M24" s="288"/>
      <c r="N24" s="288"/>
      <c r="O24" s="288"/>
      <c r="P24" s="288"/>
      <c r="Q24" s="288"/>
      <c r="R24" s="310"/>
      <c r="S24" s="310"/>
    </row>
    <row r="25" outlineLevel="1" spans="1:19">
      <c r="A25" s="255"/>
      <c r="B25" s="251"/>
      <c r="C25" s="542" t="s">
        <v>78</v>
      </c>
      <c r="D25" s="540" t="s">
        <v>78</v>
      </c>
      <c r="E25" s="540" t="s">
        <v>75</v>
      </c>
      <c r="F25" s="540" t="s">
        <v>17</v>
      </c>
      <c r="G25" s="540" t="s">
        <v>46</v>
      </c>
      <c r="H25" s="543"/>
      <c r="I25" s="557"/>
      <c r="J25" s="554"/>
      <c r="K25" s="297"/>
      <c r="L25" s="297"/>
      <c r="M25" s="297"/>
      <c r="N25" s="297"/>
      <c r="O25" s="297"/>
      <c r="P25" s="297"/>
      <c r="Q25" s="297"/>
      <c r="R25" s="312"/>
      <c r="S25" s="312"/>
    </row>
    <row r="26" ht="14.25" outlineLevel="1" spans="1:19">
      <c r="A26" s="255"/>
      <c r="B26" s="251"/>
      <c r="C26" s="15" t="s">
        <v>79</v>
      </c>
      <c r="D26" s="15" t="s">
        <v>79</v>
      </c>
      <c r="E26" s="544" t="s">
        <v>80</v>
      </c>
      <c r="F26" s="15" t="s">
        <v>17</v>
      </c>
      <c r="G26" s="15" t="s">
        <v>81</v>
      </c>
      <c r="H26" s="15" t="s">
        <v>82</v>
      </c>
      <c r="I26" s="562"/>
      <c r="J26" s="11"/>
      <c r="K26" s="297"/>
      <c r="L26" s="297"/>
      <c r="M26" s="297"/>
      <c r="N26" s="297"/>
      <c r="O26" s="297"/>
      <c r="P26" s="297"/>
      <c r="Q26" s="297"/>
      <c r="R26" s="312"/>
      <c r="S26" s="312"/>
    </row>
    <row r="27" ht="48" outlineLevel="1" spans="1:19">
      <c r="A27" s="255"/>
      <c r="B27" s="251"/>
      <c r="C27" s="545" t="s">
        <v>83</v>
      </c>
      <c r="D27" s="15" t="s">
        <v>84</v>
      </c>
      <c r="E27" s="539" t="s">
        <v>85</v>
      </c>
      <c r="F27" s="15" t="s">
        <v>17</v>
      </c>
      <c r="G27" s="15" t="s">
        <v>46</v>
      </c>
      <c r="H27" s="15" t="s">
        <v>86</v>
      </c>
      <c r="I27" s="563" t="s">
        <v>20</v>
      </c>
      <c r="J27" s="453"/>
      <c r="K27" s="561"/>
      <c r="L27" s="297"/>
      <c r="M27" s="297"/>
      <c r="N27" s="297"/>
      <c r="O27" s="297"/>
      <c r="P27" s="297"/>
      <c r="Q27" s="297"/>
      <c r="R27" s="312"/>
      <c r="S27" s="312"/>
    </row>
    <row r="28" ht="48" outlineLevel="1" spans="1:19">
      <c r="A28" s="255"/>
      <c r="B28" s="251"/>
      <c r="C28" s="545" t="s">
        <v>87</v>
      </c>
      <c r="D28" s="15" t="s">
        <v>88</v>
      </c>
      <c r="E28" s="539" t="s">
        <v>85</v>
      </c>
      <c r="F28" s="15" t="s">
        <v>17</v>
      </c>
      <c r="G28" s="15" t="s">
        <v>46</v>
      </c>
      <c r="H28" s="15" t="s">
        <v>86</v>
      </c>
      <c r="I28" s="557"/>
      <c r="J28" s="557"/>
      <c r="K28" s="297"/>
      <c r="L28" s="297"/>
      <c r="M28" s="297"/>
      <c r="N28" s="297"/>
      <c r="O28" s="297"/>
      <c r="P28" s="297"/>
      <c r="Q28" s="297"/>
      <c r="R28" s="312"/>
      <c r="S28" s="312"/>
    </row>
    <row r="29" ht="26.25" outlineLevel="1" spans="1:19">
      <c r="A29" s="263"/>
      <c r="B29" s="251"/>
      <c r="C29" s="15" t="s">
        <v>89</v>
      </c>
      <c r="D29" s="15" t="s">
        <v>89</v>
      </c>
      <c r="E29" s="15" t="s">
        <v>45</v>
      </c>
      <c r="F29" s="540" t="s">
        <v>17</v>
      </c>
      <c r="G29" s="15" t="s">
        <v>76</v>
      </c>
      <c r="H29" s="15" t="s">
        <v>90</v>
      </c>
      <c r="I29" s="562"/>
      <c r="J29" s="11"/>
      <c r="K29" s="297"/>
      <c r="L29" s="297"/>
      <c r="M29" s="297"/>
      <c r="N29" s="297"/>
      <c r="O29" s="297"/>
      <c r="P29" s="297"/>
      <c r="Q29" s="297"/>
      <c r="R29" s="312"/>
      <c r="S29" s="312"/>
    </row>
    <row r="30" s="236" customFormat="1" ht="13.5" spans="1:19">
      <c r="A30" s="19" t="s">
        <v>91</v>
      </c>
      <c r="B30" s="19"/>
      <c r="C30" s="19"/>
      <c r="D30" s="19"/>
      <c r="E30" s="19"/>
      <c r="F30" s="19"/>
      <c r="G30" s="19"/>
      <c r="H30" s="19"/>
      <c r="I30" s="286"/>
      <c r="J30" s="286"/>
      <c r="K30" s="277"/>
      <c r="L30" s="292"/>
      <c r="M30" s="292"/>
      <c r="N30" s="292"/>
      <c r="O30" s="292"/>
      <c r="P30" s="292"/>
      <c r="Q30" s="292"/>
      <c r="R30" s="292"/>
      <c r="S30" s="292"/>
    </row>
    <row r="31" ht="48" outlineLevel="1" spans="1:19">
      <c r="A31" s="264" t="s">
        <v>92</v>
      </c>
      <c r="B31" s="251"/>
      <c r="C31" s="15" t="s">
        <v>14</v>
      </c>
      <c r="D31" s="242" t="s">
        <v>93</v>
      </c>
      <c r="E31" s="538" t="s">
        <v>16</v>
      </c>
      <c r="F31" s="15" t="s">
        <v>17</v>
      </c>
      <c r="G31" s="15" t="s">
        <v>18</v>
      </c>
      <c r="H31" s="15" t="s">
        <v>94</v>
      </c>
      <c r="I31" s="554" t="s">
        <v>20</v>
      </c>
      <c r="J31" s="15"/>
      <c r="K31" s="310"/>
      <c r="L31" s="288"/>
      <c r="M31" s="288"/>
      <c r="N31" s="288"/>
      <c r="O31" s="288"/>
      <c r="P31" s="288"/>
      <c r="Q31" s="288"/>
      <c r="R31" s="310"/>
      <c r="S31" s="310"/>
    </row>
    <row r="32" ht="24" outlineLevel="1" spans="1:19">
      <c r="A32" s="265"/>
      <c r="B32" s="251"/>
      <c r="C32" s="279" t="s">
        <v>95</v>
      </c>
      <c r="D32" s="279" t="s">
        <v>59</v>
      </c>
      <c r="E32" s="279" t="s">
        <v>96</v>
      </c>
      <c r="F32" s="279" t="s">
        <v>34</v>
      </c>
      <c r="G32" s="279" t="s">
        <v>97</v>
      </c>
      <c r="H32" s="279" t="s">
        <v>98</v>
      </c>
      <c r="I32" s="564" t="s">
        <v>99</v>
      </c>
      <c r="J32" s="564"/>
      <c r="K32" s="565"/>
      <c r="L32" s="547"/>
      <c r="M32" s="547"/>
      <c r="N32" s="547"/>
      <c r="O32" s="547"/>
      <c r="P32" s="547"/>
      <c r="Q32" s="547"/>
      <c r="R32" s="547"/>
      <c r="S32" s="547"/>
    </row>
    <row r="33" ht="24" outlineLevel="1" spans="1:19">
      <c r="A33" s="265"/>
      <c r="B33" s="251"/>
      <c r="C33" s="279" t="s">
        <v>100</v>
      </c>
      <c r="D33" s="279" t="s">
        <v>59</v>
      </c>
      <c r="E33" s="279" t="s">
        <v>96</v>
      </c>
      <c r="F33" s="279" t="s">
        <v>34</v>
      </c>
      <c r="G33" s="279" t="s">
        <v>18</v>
      </c>
      <c r="H33" s="279" t="s">
        <v>101</v>
      </c>
      <c r="I33" s="557"/>
      <c r="J33" s="554"/>
      <c r="K33" s="565"/>
      <c r="L33" s="547"/>
      <c r="M33" s="547"/>
      <c r="N33" s="547"/>
      <c r="O33" s="547"/>
      <c r="P33" s="547"/>
      <c r="Q33" s="547"/>
      <c r="R33" s="547"/>
      <c r="S33" s="547"/>
    </row>
    <row r="34" ht="24" outlineLevel="1" spans="1:19">
      <c r="A34" s="266"/>
      <c r="B34" s="251"/>
      <c r="C34" s="540" t="s">
        <v>102</v>
      </c>
      <c r="D34" s="279" t="s">
        <v>59</v>
      </c>
      <c r="E34" s="540" t="s">
        <v>75</v>
      </c>
      <c r="F34" s="540" t="s">
        <v>34</v>
      </c>
      <c r="G34" s="540" t="s">
        <v>103</v>
      </c>
      <c r="H34" s="279" t="s">
        <v>104</v>
      </c>
      <c r="I34" s="557" t="s">
        <v>105</v>
      </c>
      <c r="J34" s="11"/>
      <c r="K34" s="565"/>
      <c r="L34" s="566"/>
      <c r="M34" s="566"/>
      <c r="N34" s="566"/>
      <c r="O34" s="566"/>
      <c r="P34" s="566"/>
      <c r="Q34" s="566"/>
      <c r="R34" s="566"/>
      <c r="S34" s="310"/>
    </row>
    <row r="35" ht="38.25" outlineLevel="1" spans="1:19">
      <c r="A35" s="310" t="s">
        <v>106</v>
      </c>
      <c r="B35" s="251"/>
      <c r="C35" s="15" t="s">
        <v>107</v>
      </c>
      <c r="D35" s="546" t="s">
        <v>107</v>
      </c>
      <c r="E35" s="547" t="s">
        <v>16</v>
      </c>
      <c r="F35" s="547" t="s">
        <v>17</v>
      </c>
      <c r="G35" s="547" t="s">
        <v>81</v>
      </c>
      <c r="H35" s="15" t="s">
        <v>108</v>
      </c>
      <c r="I35" s="15" t="s">
        <v>20</v>
      </c>
      <c r="J35" s="249"/>
      <c r="K35" s="310"/>
      <c r="L35" s="288"/>
      <c r="M35" s="288"/>
      <c r="N35" s="288"/>
      <c r="O35" s="288"/>
      <c r="P35" s="288"/>
      <c r="Q35" s="288"/>
      <c r="R35" s="310"/>
      <c r="S35" s="310"/>
    </row>
    <row r="36" ht="24" outlineLevel="1" spans="1:19">
      <c r="A36" s="310"/>
      <c r="B36" s="251"/>
      <c r="C36" s="15" t="s">
        <v>109</v>
      </c>
      <c r="D36" s="242" t="s">
        <v>109</v>
      </c>
      <c r="E36" s="15" t="s">
        <v>110</v>
      </c>
      <c r="F36" s="15" t="s">
        <v>17</v>
      </c>
      <c r="G36" s="15" t="s">
        <v>111</v>
      </c>
      <c r="H36" s="15" t="s">
        <v>112</v>
      </c>
      <c r="I36" s="15" t="s">
        <v>20</v>
      </c>
      <c r="J36" s="15"/>
      <c r="K36" s="310"/>
      <c r="L36" s="288"/>
      <c r="M36" s="288"/>
      <c r="N36" s="288"/>
      <c r="O36" s="288"/>
      <c r="P36" s="288"/>
      <c r="Q36" s="288"/>
      <c r="R36" s="310"/>
      <c r="S36" s="310"/>
    </row>
    <row r="37" ht="48" spans="1:19">
      <c r="A37" s="310"/>
      <c r="B37" s="310"/>
      <c r="C37" s="310" t="s">
        <v>113</v>
      </c>
      <c r="D37" s="310" t="s">
        <v>113</v>
      </c>
      <c r="E37" s="310" t="s">
        <v>16</v>
      </c>
      <c r="F37" s="310" t="s">
        <v>51</v>
      </c>
      <c r="G37" s="310" t="s">
        <v>17</v>
      </c>
      <c r="H37" s="539" t="s">
        <v>114</v>
      </c>
      <c r="I37" s="15" t="s">
        <v>20</v>
      </c>
      <c r="J37" s="242"/>
      <c r="K37" s="310"/>
      <c r="L37" s="310"/>
      <c r="M37" s="310"/>
      <c r="N37" s="310"/>
      <c r="O37" s="310"/>
      <c r="P37" s="310"/>
      <c r="Q37" s="310"/>
      <c r="R37" s="310"/>
      <c r="S37" s="310"/>
    </row>
    <row r="38" ht="24" spans="1:19">
      <c r="A38" s="310"/>
      <c r="B38" s="310"/>
      <c r="C38" s="310" t="s">
        <v>115</v>
      </c>
      <c r="D38" s="310" t="s">
        <v>63</v>
      </c>
      <c r="E38" s="310" t="s">
        <v>16</v>
      </c>
      <c r="F38" s="310" t="s">
        <v>51</v>
      </c>
      <c r="G38" s="310" t="s">
        <v>18</v>
      </c>
      <c r="H38" s="310" t="s">
        <v>116</v>
      </c>
      <c r="I38" s="539" t="s">
        <v>117</v>
      </c>
      <c r="J38" s="249"/>
      <c r="K38" s="310"/>
      <c r="L38" s="310"/>
      <c r="M38" s="310"/>
      <c r="N38" s="310"/>
      <c r="O38" s="310"/>
      <c r="P38" s="310"/>
      <c r="Q38" s="310"/>
      <c r="R38" s="310"/>
      <c r="S38" s="310"/>
    </row>
    <row r="39" ht="24" outlineLevel="1" spans="1:19">
      <c r="A39" s="310"/>
      <c r="B39" s="251"/>
      <c r="C39" s="15" t="s">
        <v>118</v>
      </c>
      <c r="D39" s="242" t="s">
        <v>63</v>
      </c>
      <c r="E39" s="15" t="s">
        <v>75</v>
      </c>
      <c r="F39" s="15" t="s">
        <v>51</v>
      </c>
      <c r="G39" s="15" t="s">
        <v>119</v>
      </c>
      <c r="H39" s="242" t="s">
        <v>120</v>
      </c>
      <c r="I39" s="15" t="s">
        <v>121</v>
      </c>
      <c r="J39" s="11"/>
      <c r="K39" s="449"/>
      <c r="L39" s="288"/>
      <c r="M39" s="288"/>
      <c r="N39" s="288"/>
      <c r="O39" s="288"/>
      <c r="P39" s="288"/>
      <c r="Q39" s="288"/>
      <c r="R39" s="310"/>
      <c r="S39" s="310"/>
    </row>
    <row r="40" spans="1:19">
      <c r="A40" s="310"/>
      <c r="B40" s="310"/>
      <c r="C40" s="310" t="s">
        <v>122</v>
      </c>
      <c r="D40" s="310" t="s">
        <v>122</v>
      </c>
      <c r="E40" s="310" t="s">
        <v>45</v>
      </c>
      <c r="F40" s="310" t="s">
        <v>17</v>
      </c>
      <c r="G40" s="310" t="s">
        <v>111</v>
      </c>
      <c r="H40" s="310"/>
      <c r="I40" s="310"/>
      <c r="J40" s="310"/>
      <c r="K40" s="310"/>
      <c r="L40" s="310"/>
      <c r="M40" s="310"/>
      <c r="N40" s="310"/>
      <c r="O40" s="310"/>
      <c r="P40" s="310"/>
      <c r="Q40" s="310"/>
      <c r="R40" s="310"/>
      <c r="S40" s="310"/>
    </row>
    <row r="83" spans="12:24">
      <c r="L83" s="313">
        <v>2062176000</v>
      </c>
      <c r="M83" s="313">
        <v>1821162000</v>
      </c>
      <c r="N83" s="313">
        <v>1573626000</v>
      </c>
      <c r="O83" s="313">
        <v>2678983000</v>
      </c>
      <c r="P83" s="313">
        <v>1620788000</v>
      </c>
      <c r="Q83" s="313">
        <v>1356703000</v>
      </c>
      <c r="R83" s="314">
        <v>1356703000</v>
      </c>
      <c r="S83" s="313"/>
      <c r="T83" s="316"/>
      <c r="U83" s="316"/>
      <c r="V83" s="316"/>
      <c r="W83" s="316"/>
      <c r="X83" s="316"/>
    </row>
    <row r="84" spans="12:24">
      <c r="L84" s="313">
        <v>1177250355</v>
      </c>
      <c r="M84" s="313">
        <v>923845735</v>
      </c>
      <c r="N84" s="313">
        <v>800286425</v>
      </c>
      <c r="O84" s="313">
        <v>866017782</v>
      </c>
      <c r="P84" s="313">
        <v>580779263</v>
      </c>
      <c r="Q84" s="313">
        <v>496625456</v>
      </c>
      <c r="R84" s="314">
        <v>496625456</v>
      </c>
      <c r="S84" s="313"/>
      <c r="T84" s="316"/>
      <c r="U84" s="316"/>
      <c r="V84" s="316"/>
      <c r="W84" s="316"/>
      <c r="X84" s="316"/>
    </row>
    <row r="85" spans="12:19">
      <c r="L85" s="314" t="s">
        <v>123</v>
      </c>
      <c r="M85" s="314" t="s">
        <v>124</v>
      </c>
      <c r="N85" s="314" t="s">
        <v>125</v>
      </c>
      <c r="O85" s="314" t="s">
        <v>126</v>
      </c>
      <c r="P85" s="314" t="s">
        <v>127</v>
      </c>
      <c r="Q85" s="314" t="s">
        <v>128</v>
      </c>
      <c r="R85" s="314"/>
      <c r="S85" s="314"/>
    </row>
    <row r="86" spans="12:19">
      <c r="L86" s="314" t="s">
        <v>129</v>
      </c>
      <c r="M86" s="314" t="s">
        <v>130</v>
      </c>
      <c r="N86" s="314" t="s">
        <v>131</v>
      </c>
      <c r="O86" s="314" t="s">
        <v>132</v>
      </c>
      <c r="P86" s="314" t="s">
        <v>133</v>
      </c>
      <c r="Q86" s="314" t="s">
        <v>134</v>
      </c>
      <c r="R86" s="314"/>
      <c r="S86" s="314"/>
    </row>
    <row r="87" spans="12:19">
      <c r="L87" s="315">
        <v>2291145000</v>
      </c>
      <c r="M87" s="315">
        <v>2291145000</v>
      </c>
      <c r="N87" s="315">
        <v>2294265000</v>
      </c>
      <c r="O87" s="315">
        <v>2292045000</v>
      </c>
      <c r="P87" s="315">
        <v>2293885000</v>
      </c>
      <c r="Q87" s="314"/>
      <c r="R87" s="314"/>
      <c r="S87" s="314"/>
    </row>
  </sheetData>
  <autoFilter ref="A1:S40">
    <extLst/>
  </autoFilter>
  <mergeCells count="18">
    <mergeCell ref="A2:H2"/>
    <mergeCell ref="A16:H16"/>
    <mergeCell ref="A22:H22"/>
    <mergeCell ref="A30:H30"/>
    <mergeCell ref="A3:A15"/>
    <mergeCell ref="A17:A21"/>
    <mergeCell ref="A23:A29"/>
    <mergeCell ref="A31:A34"/>
    <mergeCell ref="A35:A40"/>
    <mergeCell ref="H24:H25"/>
    <mergeCell ref="I3:I8"/>
    <mergeCell ref="I9:I13"/>
    <mergeCell ref="I24:I25"/>
    <mergeCell ref="I27:I28"/>
    <mergeCell ref="I32:I33"/>
    <mergeCell ref="J24:J25"/>
    <mergeCell ref="J27:J28"/>
    <mergeCell ref="J32:J33"/>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zoomScale="145" zoomScaleNormal="145" topLeftCell="A5" workbookViewId="0">
      <selection activeCell="B35" sqref="B35"/>
    </sheetView>
  </sheetViews>
  <sheetFormatPr defaultColWidth="9" defaultRowHeight="13.5"/>
  <sheetData/>
  <pageMargins left="0.75" right="0.75" top="1" bottom="1" header="0.5" footer="0.5"/>
  <headerFooter/>
  <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dimension ref="A1:Q311"/>
  <sheetViews>
    <sheetView topLeftCell="D1" workbookViewId="0">
      <pane ySplit="1" topLeftCell="A230" activePane="bottomLeft" state="frozen"/>
      <selection/>
      <selection pane="bottomLeft" activeCell="D230" sqref="D230"/>
    </sheetView>
  </sheetViews>
  <sheetFormatPr defaultColWidth="9" defaultRowHeight="13.5"/>
  <cols>
    <col min="1" max="1" width="17" customWidth="1"/>
    <col min="2" max="2" width="11.7583333333333" customWidth="1"/>
    <col min="3" max="3" width="26.5" customWidth="1"/>
    <col min="4" max="4" width="31.125" customWidth="1"/>
    <col min="5" max="5" width="14.625" customWidth="1"/>
    <col min="7" max="7" width="12.125" customWidth="1"/>
    <col min="8" max="8" width="19.875" customWidth="1"/>
    <col min="9" max="9" width="10.5" customWidth="1"/>
    <col min="10" max="10" width="13.7583333333333" customWidth="1"/>
    <col min="11" max="11" width="14.625" customWidth="1"/>
    <col min="12" max="12" width="16.375" customWidth="1"/>
    <col min="13" max="13" width="13.375" customWidth="1"/>
    <col min="14" max="14" width="14.875" customWidth="1"/>
    <col min="15" max="15" width="12.375" customWidth="1"/>
    <col min="16" max="16" width="10.7583333333333" customWidth="1"/>
    <col min="17" max="17" width="20.5" customWidth="1"/>
  </cols>
  <sheetData>
    <row r="1" ht="40.5" spans="1:17">
      <c r="A1" s="64" t="s">
        <v>0</v>
      </c>
      <c r="B1" s="65" t="s">
        <v>1</v>
      </c>
      <c r="C1" s="65" t="s">
        <v>231</v>
      </c>
      <c r="D1" s="65" t="s">
        <v>232</v>
      </c>
      <c r="E1" s="65" t="s">
        <v>233</v>
      </c>
      <c r="F1" s="65" t="s">
        <v>5</v>
      </c>
      <c r="G1" s="65" t="s">
        <v>6</v>
      </c>
      <c r="H1" s="65" t="s">
        <v>234</v>
      </c>
      <c r="I1" s="30" t="s">
        <v>235</v>
      </c>
      <c r="J1" s="87" t="s">
        <v>236</v>
      </c>
      <c r="K1" s="88">
        <v>45688</v>
      </c>
      <c r="L1" s="88">
        <v>45716</v>
      </c>
      <c r="M1" s="88">
        <v>45747</v>
      </c>
      <c r="N1" s="88">
        <v>45777</v>
      </c>
      <c r="O1" s="88">
        <v>45808</v>
      </c>
      <c r="P1" s="88">
        <v>45838</v>
      </c>
      <c r="Q1" s="88" t="s">
        <v>1242</v>
      </c>
    </row>
    <row r="2" ht="14.25" customHeight="1" spans="1:17">
      <c r="A2" s="66" t="s">
        <v>1243</v>
      </c>
      <c r="B2" s="66"/>
      <c r="C2" s="66"/>
      <c r="D2" s="66"/>
      <c r="E2" s="66"/>
      <c r="F2" s="66"/>
      <c r="G2" s="66"/>
      <c r="H2" s="66"/>
      <c r="I2" s="89"/>
      <c r="J2" s="61"/>
      <c r="K2" s="61"/>
      <c r="L2" s="61"/>
      <c r="M2" s="61"/>
      <c r="N2" s="61"/>
      <c r="O2" s="61"/>
      <c r="P2" s="61"/>
      <c r="Q2" s="61"/>
    </row>
    <row r="3" customHeight="1" outlineLevel="1" spans="1:17">
      <c r="A3" s="67" t="s">
        <v>240</v>
      </c>
      <c r="B3" s="68" t="s">
        <v>1244</v>
      </c>
      <c r="C3" s="69" t="s">
        <v>241</v>
      </c>
      <c r="D3" s="70" t="s">
        <v>1245</v>
      </c>
      <c r="E3" s="69" t="s">
        <v>1103</v>
      </c>
      <c r="F3" s="70" t="s">
        <v>243</v>
      </c>
      <c r="G3" s="70" t="s">
        <v>18</v>
      </c>
      <c r="H3" s="70"/>
      <c r="I3" s="90" t="s">
        <v>556</v>
      </c>
      <c r="K3" s="61"/>
      <c r="L3" s="61"/>
      <c r="M3" s="61"/>
      <c r="N3" s="61"/>
      <c r="O3" s="61"/>
      <c r="P3" s="61"/>
      <c r="Q3" s="61"/>
    </row>
    <row r="4" ht="36" outlineLevel="1" spans="1:17">
      <c r="A4" s="71"/>
      <c r="B4" s="68" t="s">
        <v>1246</v>
      </c>
      <c r="C4" s="69" t="s">
        <v>245</v>
      </c>
      <c r="D4" s="69" t="s">
        <v>246</v>
      </c>
      <c r="E4" s="70" t="s">
        <v>16</v>
      </c>
      <c r="F4" s="70" t="s">
        <v>17</v>
      </c>
      <c r="G4" s="70" t="s">
        <v>18</v>
      </c>
      <c r="H4" s="69" t="s">
        <v>246</v>
      </c>
      <c r="I4" s="90" t="s">
        <v>556</v>
      </c>
      <c r="J4" s="73">
        <v>264.9</v>
      </c>
      <c r="K4" s="73">
        <v>39.81</v>
      </c>
      <c r="L4" s="73">
        <v>52.08</v>
      </c>
      <c r="M4" s="73">
        <v>56.64</v>
      </c>
      <c r="N4" s="73">
        <v>70.35</v>
      </c>
      <c r="O4" s="73">
        <v>81.15</v>
      </c>
      <c r="P4" s="73">
        <v>103.35</v>
      </c>
      <c r="Q4" s="61"/>
    </row>
    <row r="5" ht="40.5" outlineLevel="1" spans="1:17">
      <c r="A5" s="71"/>
      <c r="B5" s="68" t="s">
        <v>1247</v>
      </c>
      <c r="C5" s="70" t="s">
        <v>247</v>
      </c>
      <c r="D5" s="72" t="s">
        <v>248</v>
      </c>
      <c r="E5" s="70" t="s">
        <v>16</v>
      </c>
      <c r="F5" s="70" t="s">
        <v>17</v>
      </c>
      <c r="G5" s="70" t="s">
        <v>18</v>
      </c>
      <c r="H5" s="72" t="s">
        <v>248</v>
      </c>
      <c r="I5" s="90" t="s">
        <v>556</v>
      </c>
      <c r="K5" s="61"/>
      <c r="L5" s="61"/>
      <c r="M5" s="61"/>
      <c r="N5" s="61"/>
      <c r="O5" s="61"/>
      <c r="P5" s="61"/>
      <c r="Q5" s="61"/>
    </row>
    <row r="6" ht="27" outlineLevel="1" spans="1:17">
      <c r="A6" s="71"/>
      <c r="B6" s="68" t="s">
        <v>1248</v>
      </c>
      <c r="C6" s="73" t="s">
        <v>250</v>
      </c>
      <c r="D6" s="72" t="s">
        <v>251</v>
      </c>
      <c r="E6" s="70" t="s">
        <v>16</v>
      </c>
      <c r="F6" s="70" t="s">
        <v>17</v>
      </c>
      <c r="G6" s="70" t="s">
        <v>18</v>
      </c>
      <c r="H6" s="70"/>
      <c r="I6" s="90" t="s">
        <v>556</v>
      </c>
      <c r="K6" s="61"/>
      <c r="L6" s="61"/>
      <c r="M6" s="61"/>
      <c r="N6" s="61"/>
      <c r="O6" s="61"/>
      <c r="P6" s="61"/>
      <c r="Q6" s="61"/>
    </row>
    <row r="7" outlineLevel="1" spans="1:17">
      <c r="A7" s="71"/>
      <c r="B7" s="68" t="s">
        <v>1249</v>
      </c>
      <c r="C7" s="73" t="s">
        <v>253</v>
      </c>
      <c r="D7" s="72" t="s">
        <v>254</v>
      </c>
      <c r="E7" s="70" t="s">
        <v>16</v>
      </c>
      <c r="F7" s="70" t="s">
        <v>17</v>
      </c>
      <c r="G7" s="70" t="s">
        <v>18</v>
      </c>
      <c r="H7" s="70"/>
      <c r="I7" s="90" t="s">
        <v>556</v>
      </c>
      <c r="K7" s="61"/>
      <c r="L7" s="61"/>
      <c r="M7" s="61"/>
      <c r="N7" s="61"/>
      <c r="O7" s="61"/>
      <c r="P7" s="61"/>
      <c r="Q7" s="61"/>
    </row>
    <row r="8" outlineLevel="1" spans="1:17">
      <c r="A8" s="71"/>
      <c r="B8" s="68" t="s">
        <v>1250</v>
      </c>
      <c r="C8" s="73" t="s">
        <v>256</v>
      </c>
      <c r="D8" s="72" t="s">
        <v>565</v>
      </c>
      <c r="E8" s="70" t="s">
        <v>16</v>
      </c>
      <c r="F8" s="70" t="s">
        <v>17</v>
      </c>
      <c r="G8" s="70" t="s">
        <v>18</v>
      </c>
      <c r="H8" s="70"/>
      <c r="I8" s="90" t="s">
        <v>556</v>
      </c>
      <c r="K8" s="61"/>
      <c r="L8" s="61"/>
      <c r="M8" s="61"/>
      <c r="N8" s="61"/>
      <c r="O8" s="61"/>
      <c r="P8" s="61"/>
      <c r="Q8" s="61"/>
    </row>
    <row r="9" outlineLevel="1" spans="1:17">
      <c r="A9" s="71"/>
      <c r="B9" s="68" t="s">
        <v>1251</v>
      </c>
      <c r="C9" s="73" t="s">
        <v>259</v>
      </c>
      <c r="D9" s="72" t="s">
        <v>567</v>
      </c>
      <c r="E9" s="70" t="s">
        <v>16</v>
      </c>
      <c r="F9" s="70" t="s">
        <v>17</v>
      </c>
      <c r="G9" s="70" t="s">
        <v>18</v>
      </c>
      <c r="H9" s="70"/>
      <c r="I9" s="90" t="s">
        <v>556</v>
      </c>
      <c r="K9" s="61"/>
      <c r="L9" s="61"/>
      <c r="M9" s="61"/>
      <c r="N9" s="61"/>
      <c r="O9" s="61"/>
      <c r="P9" s="61"/>
      <c r="Q9" s="61"/>
    </row>
    <row r="10" ht="27" outlineLevel="1" spans="1:17">
      <c r="A10" s="71"/>
      <c r="B10" s="68" t="s">
        <v>1252</v>
      </c>
      <c r="C10" s="73" t="s">
        <v>267</v>
      </c>
      <c r="D10" s="72" t="s">
        <v>268</v>
      </c>
      <c r="E10" s="70" t="s">
        <v>16</v>
      </c>
      <c r="F10" s="70" t="s">
        <v>17</v>
      </c>
      <c r="G10" s="70" t="s">
        <v>46</v>
      </c>
      <c r="H10" s="70" t="s">
        <v>269</v>
      </c>
      <c r="I10" s="90" t="s">
        <v>556</v>
      </c>
      <c r="K10" s="61"/>
      <c r="L10" s="61"/>
      <c r="M10" s="61"/>
      <c r="N10" s="61"/>
      <c r="O10" s="61"/>
      <c r="P10" s="61"/>
      <c r="Q10" s="61"/>
    </row>
    <row r="11" ht="27" outlineLevel="1" spans="1:17">
      <c r="A11" s="71"/>
      <c r="B11" s="68" t="s">
        <v>1253</v>
      </c>
      <c r="C11" s="73" t="s">
        <v>270</v>
      </c>
      <c r="D11" s="72" t="s">
        <v>268</v>
      </c>
      <c r="E11" s="70" t="s">
        <v>16</v>
      </c>
      <c r="F11" s="70" t="s">
        <v>17</v>
      </c>
      <c r="G11" s="70" t="s">
        <v>46</v>
      </c>
      <c r="H11" s="70" t="s">
        <v>271</v>
      </c>
      <c r="I11" s="90" t="s">
        <v>556</v>
      </c>
      <c r="K11" s="61"/>
      <c r="L11" s="61"/>
      <c r="M11" s="61"/>
      <c r="N11" s="61"/>
      <c r="O11" s="61"/>
      <c r="P11" s="61"/>
      <c r="Q11" s="61"/>
    </row>
    <row r="12" ht="24" outlineLevel="1" spans="1:17">
      <c r="A12" s="71"/>
      <c r="B12" s="68" t="s">
        <v>1254</v>
      </c>
      <c r="C12" s="69" t="s">
        <v>272</v>
      </c>
      <c r="D12" s="70" t="s">
        <v>268</v>
      </c>
      <c r="E12" s="70" t="s">
        <v>16</v>
      </c>
      <c r="F12" s="70" t="s">
        <v>17</v>
      </c>
      <c r="G12" s="70" t="s">
        <v>46</v>
      </c>
      <c r="H12" s="70" t="s">
        <v>273</v>
      </c>
      <c r="I12" s="90" t="s">
        <v>556</v>
      </c>
      <c r="K12" s="61"/>
      <c r="L12" s="61"/>
      <c r="M12" s="61"/>
      <c r="N12" s="61"/>
      <c r="O12" s="61"/>
      <c r="P12" s="61"/>
      <c r="Q12" s="61"/>
    </row>
    <row r="13" ht="24" outlineLevel="1" spans="1:17">
      <c r="A13" s="71"/>
      <c r="B13" s="68" t="s">
        <v>1255</v>
      </c>
      <c r="C13" s="69" t="s">
        <v>274</v>
      </c>
      <c r="D13" s="70" t="s">
        <v>268</v>
      </c>
      <c r="E13" s="70" t="s">
        <v>16</v>
      </c>
      <c r="F13" s="70" t="s">
        <v>17</v>
      </c>
      <c r="G13" s="70" t="s">
        <v>46</v>
      </c>
      <c r="H13" s="70" t="s">
        <v>275</v>
      </c>
      <c r="I13" s="90" t="s">
        <v>556</v>
      </c>
      <c r="K13" s="61"/>
      <c r="L13" s="61"/>
      <c r="M13" s="61"/>
      <c r="N13" s="61"/>
      <c r="O13" s="61"/>
      <c r="P13" s="61"/>
      <c r="Q13" s="61"/>
    </row>
    <row r="14" ht="24" outlineLevel="1" spans="1:17">
      <c r="A14" s="71"/>
      <c r="B14" s="68" t="s">
        <v>1256</v>
      </c>
      <c r="C14" s="69" t="s">
        <v>276</v>
      </c>
      <c r="D14" s="70" t="s">
        <v>268</v>
      </c>
      <c r="E14" s="70" t="s">
        <v>16</v>
      </c>
      <c r="F14" s="70" t="s">
        <v>17</v>
      </c>
      <c r="G14" s="70" t="s">
        <v>46</v>
      </c>
      <c r="H14" s="70" t="s">
        <v>277</v>
      </c>
      <c r="I14" s="90" t="s">
        <v>556</v>
      </c>
      <c r="K14" s="61"/>
      <c r="L14" s="61"/>
      <c r="M14" s="61"/>
      <c r="N14" s="61"/>
      <c r="O14" s="61"/>
      <c r="P14" s="61"/>
      <c r="Q14" s="61"/>
    </row>
    <row r="15" ht="24" outlineLevel="1" spans="1:17">
      <c r="A15" s="71"/>
      <c r="B15" s="68" t="s">
        <v>1257</v>
      </c>
      <c r="C15" s="69" t="s">
        <v>1258</v>
      </c>
      <c r="D15" s="70" t="s">
        <v>279</v>
      </c>
      <c r="E15" s="70" t="s">
        <v>16</v>
      </c>
      <c r="F15" s="70" t="s">
        <v>17</v>
      </c>
      <c r="G15" s="70" t="s">
        <v>46</v>
      </c>
      <c r="H15" s="70" t="s">
        <v>1259</v>
      </c>
      <c r="I15" s="91" t="s">
        <v>1260</v>
      </c>
      <c r="K15" s="61"/>
      <c r="L15" s="61"/>
      <c r="M15" s="61"/>
      <c r="N15" s="61"/>
      <c r="O15" s="61"/>
      <c r="P15" s="61"/>
      <c r="Q15" s="61"/>
    </row>
    <row r="16" outlineLevel="1" spans="1:17">
      <c r="A16" s="67" t="s">
        <v>282</v>
      </c>
      <c r="B16" s="68" t="s">
        <v>1261</v>
      </c>
      <c r="C16" s="74" t="s">
        <v>1262</v>
      </c>
      <c r="D16" s="74" t="s">
        <v>1262</v>
      </c>
      <c r="E16" s="75" t="s">
        <v>33</v>
      </c>
      <c r="F16" s="70" t="s">
        <v>17</v>
      </c>
      <c r="G16" s="70" t="s">
        <v>196</v>
      </c>
      <c r="H16" s="70"/>
      <c r="I16" s="90" t="s">
        <v>556</v>
      </c>
      <c r="J16" s="61">
        <v>64</v>
      </c>
      <c r="K16" s="61">
        <v>65</v>
      </c>
      <c r="L16" s="61">
        <v>65</v>
      </c>
      <c r="M16" s="61">
        <v>65</v>
      </c>
      <c r="N16" s="61">
        <v>65</v>
      </c>
      <c r="O16" s="61">
        <v>65</v>
      </c>
      <c r="P16" s="61"/>
      <c r="Q16" s="61">
        <v>65</v>
      </c>
    </row>
    <row r="17" outlineLevel="1" spans="1:17">
      <c r="A17" s="71"/>
      <c r="B17" s="68" t="s">
        <v>1263</v>
      </c>
      <c r="C17" s="74" t="s">
        <v>1264</v>
      </c>
      <c r="D17" s="74" t="s">
        <v>1264</v>
      </c>
      <c r="E17" s="75" t="s">
        <v>33</v>
      </c>
      <c r="F17" s="70" t="s">
        <v>17</v>
      </c>
      <c r="G17" s="70" t="s">
        <v>196</v>
      </c>
      <c r="H17" s="70"/>
      <c r="I17" s="90" t="s">
        <v>556</v>
      </c>
      <c r="J17" s="61">
        <v>102</v>
      </c>
      <c r="K17" s="61">
        <v>104</v>
      </c>
      <c r="L17" s="61">
        <v>104</v>
      </c>
      <c r="M17" s="61">
        <v>104</v>
      </c>
      <c r="N17" s="61">
        <v>104</v>
      </c>
      <c r="O17" s="61">
        <v>106</v>
      </c>
      <c r="P17" s="61"/>
      <c r="Q17" s="61">
        <v>108</v>
      </c>
    </row>
    <row r="18" outlineLevel="1" spans="1:17">
      <c r="A18" s="71"/>
      <c r="B18" s="68" t="s">
        <v>1265</v>
      </c>
      <c r="C18" s="70" t="s">
        <v>1266</v>
      </c>
      <c r="D18" s="70" t="s">
        <v>1266</v>
      </c>
      <c r="E18" s="75" t="s">
        <v>33</v>
      </c>
      <c r="F18" s="70" t="s">
        <v>17</v>
      </c>
      <c r="G18" s="70" t="s">
        <v>289</v>
      </c>
      <c r="H18" s="70"/>
      <c r="I18" s="90" t="s">
        <v>556</v>
      </c>
      <c r="J18" s="61">
        <v>2341.22</v>
      </c>
      <c r="K18" s="61">
        <v>2245.99</v>
      </c>
      <c r="L18" s="61">
        <v>2216.5</v>
      </c>
      <c r="M18" s="61">
        <v>2172.79</v>
      </c>
      <c r="N18" s="61">
        <v>2152.35</v>
      </c>
      <c r="O18" s="61">
        <v>2160.99</v>
      </c>
      <c r="P18" s="61"/>
      <c r="Q18" s="61">
        <v>2166.68</v>
      </c>
    </row>
    <row r="19" ht="108" outlineLevel="1" spans="1:17">
      <c r="A19" s="71"/>
      <c r="B19" s="68" t="s">
        <v>1267</v>
      </c>
      <c r="C19" s="69" t="s">
        <v>1268</v>
      </c>
      <c r="D19" s="70" t="s">
        <v>1269</v>
      </c>
      <c r="E19" s="75" t="s">
        <v>33</v>
      </c>
      <c r="F19" s="70" t="s">
        <v>17</v>
      </c>
      <c r="G19" s="70" t="s">
        <v>289</v>
      </c>
      <c r="H19" s="70"/>
      <c r="I19" s="92"/>
      <c r="J19" s="93" t="s">
        <v>1270</v>
      </c>
      <c r="K19" s="93" t="s">
        <v>1271</v>
      </c>
      <c r="L19" s="93" t="s">
        <v>1272</v>
      </c>
      <c r="M19" s="93" t="s">
        <v>1273</v>
      </c>
      <c r="N19" s="93" t="s">
        <v>1274</v>
      </c>
      <c r="O19" s="93" t="s">
        <v>1275</v>
      </c>
      <c r="P19" s="61"/>
      <c r="Q19" s="93" t="s">
        <v>1276</v>
      </c>
    </row>
    <row r="20" ht="14.25" outlineLevel="1" spans="1:17">
      <c r="A20" s="71"/>
      <c r="B20" s="68" t="s">
        <v>1267</v>
      </c>
      <c r="C20" s="76" t="s">
        <v>1277</v>
      </c>
      <c r="D20" s="77" t="s">
        <v>1269</v>
      </c>
      <c r="E20" s="78" t="s">
        <v>33</v>
      </c>
      <c r="F20" s="77" t="s">
        <v>17</v>
      </c>
      <c r="G20" s="78" t="s">
        <v>1278</v>
      </c>
      <c r="H20" s="79"/>
      <c r="I20" s="90" t="s">
        <v>556</v>
      </c>
      <c r="J20" s="94">
        <v>2.11</v>
      </c>
      <c r="K20" s="94">
        <v>2.21</v>
      </c>
      <c r="L20" s="94">
        <v>2.4</v>
      </c>
      <c r="M20" s="94">
        <v>2.72</v>
      </c>
      <c r="N20" s="94">
        <v>2.65</v>
      </c>
      <c r="O20" s="94">
        <v>2.82</v>
      </c>
      <c r="P20" s="95"/>
      <c r="Q20" s="94">
        <v>2.73</v>
      </c>
    </row>
    <row r="21" ht="14.25" outlineLevel="1" spans="1:17">
      <c r="A21" s="71"/>
      <c r="B21" s="68" t="s">
        <v>1267</v>
      </c>
      <c r="C21" s="76" t="s">
        <v>1279</v>
      </c>
      <c r="D21" s="77" t="s">
        <v>1269</v>
      </c>
      <c r="E21" s="78" t="s">
        <v>33</v>
      </c>
      <c r="F21" s="77" t="s">
        <v>17</v>
      </c>
      <c r="G21" s="78" t="s">
        <v>1280</v>
      </c>
      <c r="H21" s="79"/>
      <c r="I21" s="90" t="s">
        <v>556</v>
      </c>
      <c r="J21" s="94">
        <v>0</v>
      </c>
      <c r="K21" s="95">
        <v>0</v>
      </c>
      <c r="L21" s="95">
        <v>0</v>
      </c>
      <c r="M21" s="95">
        <v>0</v>
      </c>
      <c r="N21" s="95">
        <v>0</v>
      </c>
      <c r="O21" s="95">
        <v>0</v>
      </c>
      <c r="P21" s="95"/>
      <c r="Q21" s="95">
        <v>0</v>
      </c>
    </row>
    <row r="22" ht="14.25" outlineLevel="1" spans="1:17">
      <c r="A22" s="71"/>
      <c r="B22" s="68" t="s">
        <v>1267</v>
      </c>
      <c r="C22" s="76" t="s">
        <v>1281</v>
      </c>
      <c r="D22" s="77" t="s">
        <v>1269</v>
      </c>
      <c r="E22" s="78" t="s">
        <v>33</v>
      </c>
      <c r="F22" s="77" t="s">
        <v>17</v>
      </c>
      <c r="G22" s="78" t="s">
        <v>289</v>
      </c>
      <c r="H22" s="79"/>
      <c r="I22" s="90" t="s">
        <v>556</v>
      </c>
      <c r="J22" s="94">
        <v>3360.99</v>
      </c>
      <c r="K22" s="95">
        <v>3288.96</v>
      </c>
      <c r="L22" s="95">
        <v>3423.25</v>
      </c>
      <c r="M22" s="95">
        <v>3311.33</v>
      </c>
      <c r="N22" s="95">
        <v>3360.04</v>
      </c>
      <c r="O22" s="95">
        <v>3385.83</v>
      </c>
      <c r="P22" s="95"/>
      <c r="Q22" s="95">
        <v>3392.24</v>
      </c>
    </row>
    <row r="23" ht="14.25" outlineLevel="1" spans="1:17">
      <c r="A23" s="71"/>
      <c r="B23" s="68" t="s">
        <v>1267</v>
      </c>
      <c r="C23" s="76" t="s">
        <v>1282</v>
      </c>
      <c r="D23" s="77" t="s">
        <v>1269</v>
      </c>
      <c r="E23" s="78" t="s">
        <v>33</v>
      </c>
      <c r="F23" s="77" t="s">
        <v>17</v>
      </c>
      <c r="G23" s="78" t="s">
        <v>1283</v>
      </c>
      <c r="H23" s="79"/>
      <c r="I23" s="90" t="s">
        <v>556</v>
      </c>
      <c r="J23" s="94">
        <v>0</v>
      </c>
      <c r="K23" s="95">
        <v>0</v>
      </c>
      <c r="L23" s="95">
        <v>0</v>
      </c>
      <c r="M23" s="95">
        <v>0</v>
      </c>
      <c r="N23" s="95">
        <v>0</v>
      </c>
      <c r="O23" s="95">
        <v>0</v>
      </c>
      <c r="P23" s="95"/>
      <c r="Q23" s="95">
        <v>0</v>
      </c>
    </row>
    <row r="24" ht="14.25" outlineLevel="1" spans="1:17">
      <c r="A24" s="71"/>
      <c r="B24" s="68" t="s">
        <v>1267</v>
      </c>
      <c r="C24" s="76" t="s">
        <v>1284</v>
      </c>
      <c r="D24" s="77" t="s">
        <v>1269</v>
      </c>
      <c r="E24" s="78" t="s">
        <v>33</v>
      </c>
      <c r="F24" s="77" t="s">
        <v>17</v>
      </c>
      <c r="G24" s="78" t="s">
        <v>1285</v>
      </c>
      <c r="H24" s="79"/>
      <c r="I24" s="90" t="s">
        <v>556</v>
      </c>
      <c r="J24" s="94">
        <v>0</v>
      </c>
      <c r="K24" s="95">
        <v>0</v>
      </c>
      <c r="L24" s="95">
        <v>0</v>
      </c>
      <c r="M24" s="95">
        <v>0</v>
      </c>
      <c r="N24" s="95">
        <v>0</v>
      </c>
      <c r="O24" s="95">
        <v>0</v>
      </c>
      <c r="P24" s="95"/>
      <c r="Q24" s="95">
        <v>0</v>
      </c>
    </row>
    <row r="25" ht="14.25" outlineLevel="1" spans="1:17">
      <c r="A25" s="71"/>
      <c r="B25" s="68" t="s">
        <v>1267</v>
      </c>
      <c r="C25" s="76" t="s">
        <v>1286</v>
      </c>
      <c r="D25" s="77" t="s">
        <v>1269</v>
      </c>
      <c r="E25" s="78" t="s">
        <v>33</v>
      </c>
      <c r="F25" s="77" t="s">
        <v>17</v>
      </c>
      <c r="G25" s="78" t="s">
        <v>1287</v>
      </c>
      <c r="H25" s="79"/>
      <c r="I25" s="90" t="s">
        <v>556</v>
      </c>
      <c r="J25" s="94">
        <v>0.18</v>
      </c>
      <c r="K25" s="95">
        <v>0.07</v>
      </c>
      <c r="L25" s="95">
        <v>0.12</v>
      </c>
      <c r="M25" s="95">
        <v>0.11</v>
      </c>
      <c r="N25" s="95">
        <v>0.05</v>
      </c>
      <c r="O25" s="95">
        <v>0.05</v>
      </c>
      <c r="P25" s="95"/>
      <c r="Q25" s="95">
        <v>0.06</v>
      </c>
    </row>
    <row r="26" ht="14.25" outlineLevel="1" spans="1:17">
      <c r="A26" s="71"/>
      <c r="B26" s="68" t="s">
        <v>1267</v>
      </c>
      <c r="C26" s="76" t="s">
        <v>1288</v>
      </c>
      <c r="D26" s="77" t="s">
        <v>1269</v>
      </c>
      <c r="E26" s="78" t="s">
        <v>33</v>
      </c>
      <c r="F26" s="77" t="s">
        <v>17</v>
      </c>
      <c r="G26" s="78" t="s">
        <v>1289</v>
      </c>
      <c r="H26" s="79"/>
      <c r="I26" s="90" t="s">
        <v>556</v>
      </c>
      <c r="J26" s="95">
        <v>0.38</v>
      </c>
      <c r="K26" s="95">
        <v>0.48</v>
      </c>
      <c r="L26" s="95">
        <v>0.45</v>
      </c>
      <c r="M26" s="95">
        <v>0.49</v>
      </c>
      <c r="N26" s="95">
        <v>0.51</v>
      </c>
      <c r="O26" s="95">
        <v>0.55</v>
      </c>
      <c r="P26" s="95"/>
      <c r="Q26" s="95">
        <v>0.56</v>
      </c>
    </row>
    <row r="27" ht="14.25" outlineLevel="1" spans="1:17">
      <c r="A27" s="71"/>
      <c r="B27" s="68" t="s">
        <v>1267</v>
      </c>
      <c r="C27" s="76" t="s">
        <v>1290</v>
      </c>
      <c r="D27" s="77" t="s">
        <v>1269</v>
      </c>
      <c r="E27" s="78" t="s">
        <v>33</v>
      </c>
      <c r="F27" s="77" t="s">
        <v>17</v>
      </c>
      <c r="G27" s="78" t="s">
        <v>1291</v>
      </c>
      <c r="H27" s="79"/>
      <c r="I27" s="90" t="s">
        <v>556</v>
      </c>
      <c r="J27" s="95">
        <v>0</v>
      </c>
      <c r="K27" s="95">
        <v>0</v>
      </c>
      <c r="L27" s="95">
        <v>0</v>
      </c>
      <c r="M27" s="95">
        <v>0</v>
      </c>
      <c r="N27" s="95">
        <v>0</v>
      </c>
      <c r="O27" s="95">
        <v>0</v>
      </c>
      <c r="P27" s="95"/>
      <c r="Q27" s="95">
        <v>0</v>
      </c>
    </row>
    <row r="28" ht="14.25" outlineLevel="1" spans="1:17">
      <c r="A28" s="71"/>
      <c r="B28" s="68" t="s">
        <v>1292</v>
      </c>
      <c r="C28" s="74" t="s">
        <v>1293</v>
      </c>
      <c r="D28" s="74" t="s">
        <v>1293</v>
      </c>
      <c r="E28" s="75" t="s">
        <v>33</v>
      </c>
      <c r="F28" s="70" t="s">
        <v>17</v>
      </c>
      <c r="G28" s="70" t="s">
        <v>64</v>
      </c>
      <c r="H28" s="66"/>
      <c r="I28" s="90" t="s">
        <v>556</v>
      </c>
      <c r="J28" s="61">
        <v>827317</v>
      </c>
      <c r="K28" s="61">
        <v>835340</v>
      </c>
      <c r="L28" s="61">
        <v>846478</v>
      </c>
      <c r="M28" s="61">
        <v>853248</v>
      </c>
      <c r="N28" s="61">
        <v>867191</v>
      </c>
      <c r="O28" s="61">
        <v>881977</v>
      </c>
      <c r="P28" s="61"/>
      <c r="Q28" s="61">
        <v>891092</v>
      </c>
    </row>
    <row r="29" ht="14.25" outlineLevel="1" spans="1:17">
      <c r="A29" s="71"/>
      <c r="B29" s="68" t="s">
        <v>1294</v>
      </c>
      <c r="C29" s="74" t="s">
        <v>1295</v>
      </c>
      <c r="D29" s="74" t="s">
        <v>1295</v>
      </c>
      <c r="E29" s="75" t="s">
        <v>33</v>
      </c>
      <c r="F29" s="70" t="s">
        <v>17</v>
      </c>
      <c r="G29" s="70" t="s">
        <v>64</v>
      </c>
      <c r="H29" s="66"/>
      <c r="I29" s="90" t="s">
        <v>556</v>
      </c>
      <c r="J29" s="61">
        <v>45075</v>
      </c>
      <c r="K29" s="61">
        <v>45035</v>
      </c>
      <c r="L29" s="61">
        <v>44427</v>
      </c>
      <c r="M29" s="61">
        <v>44513</v>
      </c>
      <c r="N29" s="61">
        <v>44476</v>
      </c>
      <c r="O29" s="61">
        <v>44721</v>
      </c>
      <c r="P29" s="61"/>
      <c r="Q29" s="61">
        <v>44369</v>
      </c>
    </row>
    <row r="30" ht="14.25" customHeight="1" spans="1:17">
      <c r="A30" s="66" t="s">
        <v>327</v>
      </c>
      <c r="B30" s="66"/>
      <c r="C30" s="66"/>
      <c r="D30" s="66"/>
      <c r="E30" s="66"/>
      <c r="F30" s="66"/>
      <c r="G30" s="66"/>
      <c r="H30" s="66"/>
      <c r="I30" s="89"/>
      <c r="J30" s="61"/>
      <c r="K30" s="61"/>
      <c r="L30" s="61"/>
      <c r="M30" s="61"/>
      <c r="N30" s="61"/>
      <c r="O30" s="61"/>
      <c r="P30" s="61"/>
      <c r="Q30" s="61"/>
    </row>
    <row r="31" customHeight="1" spans="1:17">
      <c r="A31" s="80" t="s">
        <v>1296</v>
      </c>
      <c r="B31" s="80"/>
      <c r="C31" s="80"/>
      <c r="D31" s="80"/>
      <c r="E31" s="80"/>
      <c r="F31" s="80"/>
      <c r="G31" s="80"/>
      <c r="H31" s="80"/>
      <c r="I31" s="80"/>
      <c r="J31" s="61"/>
      <c r="K31" s="61"/>
      <c r="L31" s="61"/>
      <c r="M31" s="61"/>
      <c r="N31" s="61"/>
      <c r="O31" s="61"/>
      <c r="P31" s="61"/>
      <c r="Q31" s="61"/>
    </row>
    <row r="32" customHeight="1" spans="1:17">
      <c r="A32" s="80" t="s">
        <v>1297</v>
      </c>
      <c r="B32" s="80"/>
      <c r="C32" s="80"/>
      <c r="D32" s="80"/>
      <c r="E32" s="80"/>
      <c r="F32" s="80"/>
      <c r="G32" s="80"/>
      <c r="H32" s="80"/>
      <c r="I32" s="80"/>
      <c r="J32" s="61"/>
      <c r="K32" s="61"/>
      <c r="L32" s="61"/>
      <c r="M32" s="61"/>
      <c r="N32" s="61"/>
      <c r="O32" s="61"/>
      <c r="P32" s="61"/>
      <c r="Q32" s="61"/>
    </row>
    <row r="33" customHeight="1" outlineLevel="1" spans="1:17">
      <c r="A33" s="81" t="s">
        <v>1298</v>
      </c>
      <c r="B33" s="68" t="s">
        <v>1299</v>
      </c>
      <c r="C33" s="82" t="s">
        <v>1300</v>
      </c>
      <c r="D33" s="75" t="s">
        <v>1301</v>
      </c>
      <c r="E33" s="70" t="s">
        <v>1103</v>
      </c>
      <c r="F33" s="70" t="s">
        <v>17</v>
      </c>
      <c r="G33" s="70" t="s">
        <v>18</v>
      </c>
      <c r="H33" s="75"/>
      <c r="I33" s="96" t="s">
        <v>556</v>
      </c>
      <c r="J33" s="61"/>
      <c r="K33" s="61">
        <v>0</v>
      </c>
      <c r="L33" s="61">
        <v>0</v>
      </c>
      <c r="M33" s="61">
        <v>0</v>
      </c>
      <c r="N33" s="36">
        <f>70500/10000</f>
        <v>7.05</v>
      </c>
      <c r="O33" s="36">
        <v>9.09</v>
      </c>
      <c r="P33" s="36">
        <v>24.93</v>
      </c>
      <c r="Q33" s="61"/>
    </row>
    <row r="34" ht="36" outlineLevel="1" spans="1:17">
      <c r="A34" s="83"/>
      <c r="B34" s="68" t="s">
        <v>1302</v>
      </c>
      <c r="C34" s="82" t="s">
        <v>1303</v>
      </c>
      <c r="D34" s="75" t="s">
        <v>1304</v>
      </c>
      <c r="E34" s="70" t="s">
        <v>16</v>
      </c>
      <c r="F34" s="70" t="s">
        <v>17</v>
      </c>
      <c r="G34" s="70" t="s">
        <v>46</v>
      </c>
      <c r="H34" s="75" t="s">
        <v>1305</v>
      </c>
      <c r="I34" s="90" t="s">
        <v>556</v>
      </c>
      <c r="J34" s="61"/>
      <c r="K34" s="97">
        <f t="shared" ref="K34:P34" si="0">K33/K4*100</f>
        <v>0</v>
      </c>
      <c r="L34" s="97">
        <f t="shared" si="0"/>
        <v>0</v>
      </c>
      <c r="M34" s="97">
        <f t="shared" si="0"/>
        <v>0</v>
      </c>
      <c r="N34" s="97">
        <f t="shared" si="0"/>
        <v>10.0213219616205</v>
      </c>
      <c r="O34" s="97">
        <f t="shared" si="0"/>
        <v>11.2014787430684</v>
      </c>
      <c r="P34" s="97">
        <f t="shared" si="0"/>
        <v>24.121915820029</v>
      </c>
      <c r="Q34" s="97"/>
    </row>
    <row r="35" outlineLevel="1" spans="1:17">
      <c r="A35" s="67" t="s">
        <v>1298</v>
      </c>
      <c r="B35" s="68" t="s">
        <v>1306</v>
      </c>
      <c r="C35" s="70" t="s">
        <v>1307</v>
      </c>
      <c r="D35" s="70" t="s">
        <v>1307</v>
      </c>
      <c r="E35" s="69" t="s">
        <v>33</v>
      </c>
      <c r="F35" s="70" t="s">
        <v>17</v>
      </c>
      <c r="G35" s="70" t="s">
        <v>196</v>
      </c>
      <c r="H35" s="75"/>
      <c r="I35" s="90" t="s">
        <v>556</v>
      </c>
      <c r="J35" s="61">
        <v>27</v>
      </c>
      <c r="K35" s="61">
        <v>28</v>
      </c>
      <c r="L35" s="61">
        <v>28</v>
      </c>
      <c r="M35" s="61">
        <v>28</v>
      </c>
      <c r="N35" s="61">
        <v>28</v>
      </c>
      <c r="O35" s="61">
        <v>28</v>
      </c>
      <c r="P35" s="61"/>
      <c r="Q35" s="61">
        <v>28</v>
      </c>
    </row>
    <row r="36" ht="121.5" outlineLevel="1" spans="1:17">
      <c r="A36" s="71"/>
      <c r="B36" s="68" t="s">
        <v>1308</v>
      </c>
      <c r="C36" s="69" t="s">
        <v>1309</v>
      </c>
      <c r="D36" s="70" t="s">
        <v>1310</v>
      </c>
      <c r="E36" s="70" t="s">
        <v>1311</v>
      </c>
      <c r="F36" s="70" t="s">
        <v>17</v>
      </c>
      <c r="G36" s="70" t="s">
        <v>289</v>
      </c>
      <c r="H36" s="70"/>
      <c r="I36" s="92"/>
      <c r="J36" s="93" t="s">
        <v>1312</v>
      </c>
      <c r="K36" s="93" t="s">
        <v>1313</v>
      </c>
      <c r="L36" s="93" t="s">
        <v>1314</v>
      </c>
      <c r="M36" s="93" t="s">
        <v>1315</v>
      </c>
      <c r="N36" s="93" t="s">
        <v>1316</v>
      </c>
      <c r="O36" s="93" t="s">
        <v>1317</v>
      </c>
      <c r="P36" s="61"/>
      <c r="Q36" s="93" t="s">
        <v>1318</v>
      </c>
    </row>
    <row r="37" outlineLevel="1" spans="1:17">
      <c r="A37" s="71"/>
      <c r="B37" s="68" t="s">
        <v>1308</v>
      </c>
      <c r="C37" s="84" t="s">
        <v>1319</v>
      </c>
      <c r="D37" s="78" t="s">
        <v>1310</v>
      </c>
      <c r="E37" s="78" t="s">
        <v>1311</v>
      </c>
      <c r="F37" s="78" t="s">
        <v>17</v>
      </c>
      <c r="G37" s="84" t="s">
        <v>1278</v>
      </c>
      <c r="H37" s="78"/>
      <c r="I37" s="90" t="s">
        <v>556</v>
      </c>
      <c r="J37" s="94">
        <v>0.52</v>
      </c>
      <c r="K37" s="94">
        <v>0.7</v>
      </c>
      <c r="L37" s="94">
        <v>0.87</v>
      </c>
      <c r="M37" s="94">
        <v>1.05</v>
      </c>
      <c r="N37" s="94">
        <v>1.15</v>
      </c>
      <c r="O37" s="94">
        <v>1.27</v>
      </c>
      <c r="P37" s="95"/>
      <c r="Q37" s="94">
        <v>1.37</v>
      </c>
    </row>
    <row r="38" outlineLevel="1" spans="1:17">
      <c r="A38" s="71"/>
      <c r="B38" s="68" t="s">
        <v>1308</v>
      </c>
      <c r="C38" s="84" t="s">
        <v>1320</v>
      </c>
      <c r="D38" s="78" t="s">
        <v>1310</v>
      </c>
      <c r="E38" s="78" t="s">
        <v>1311</v>
      </c>
      <c r="F38" s="78" t="s">
        <v>17</v>
      </c>
      <c r="G38" s="84" t="s">
        <v>1280</v>
      </c>
      <c r="H38" s="78"/>
      <c r="I38" s="90" t="s">
        <v>556</v>
      </c>
      <c r="J38" s="94">
        <v>0</v>
      </c>
      <c r="K38" s="94">
        <v>0</v>
      </c>
      <c r="L38" s="94">
        <v>0</v>
      </c>
      <c r="M38" s="94">
        <v>0</v>
      </c>
      <c r="N38" s="94">
        <v>0</v>
      </c>
      <c r="O38" s="94">
        <v>0</v>
      </c>
      <c r="P38" s="95"/>
      <c r="Q38" s="94">
        <v>0</v>
      </c>
    </row>
    <row r="39" outlineLevel="1" spans="1:17">
      <c r="A39" s="71"/>
      <c r="B39" s="68" t="s">
        <v>1308</v>
      </c>
      <c r="C39" s="84" t="s">
        <v>1321</v>
      </c>
      <c r="D39" s="78" t="s">
        <v>1310</v>
      </c>
      <c r="E39" s="78" t="s">
        <v>1311</v>
      </c>
      <c r="F39" s="78" t="s">
        <v>17</v>
      </c>
      <c r="G39" s="78" t="s">
        <v>289</v>
      </c>
      <c r="H39" s="78"/>
      <c r="I39" s="90" t="s">
        <v>556</v>
      </c>
      <c r="J39" s="94">
        <v>558.92</v>
      </c>
      <c r="K39" s="94">
        <v>564.02</v>
      </c>
      <c r="L39" s="94">
        <v>569.02</v>
      </c>
      <c r="M39" s="94">
        <v>592.53</v>
      </c>
      <c r="N39" s="94">
        <v>599.38</v>
      </c>
      <c r="O39" s="94">
        <v>616.22</v>
      </c>
      <c r="P39" s="95"/>
      <c r="Q39" s="94">
        <v>617.52</v>
      </c>
    </row>
    <row r="40" outlineLevel="1" spans="1:17">
      <c r="A40" s="71"/>
      <c r="B40" s="68" t="s">
        <v>1308</v>
      </c>
      <c r="C40" s="84" t="s">
        <v>1322</v>
      </c>
      <c r="D40" s="78" t="s">
        <v>1310</v>
      </c>
      <c r="E40" s="78" t="s">
        <v>1311</v>
      </c>
      <c r="F40" s="78" t="s">
        <v>17</v>
      </c>
      <c r="G40" s="84" t="s">
        <v>1283</v>
      </c>
      <c r="H40" s="78"/>
      <c r="I40" s="90" t="s">
        <v>556</v>
      </c>
      <c r="J40" s="94">
        <v>0</v>
      </c>
      <c r="K40" s="94">
        <v>0</v>
      </c>
      <c r="L40" s="94">
        <v>0</v>
      </c>
      <c r="M40" s="94">
        <v>0</v>
      </c>
      <c r="N40" s="94">
        <v>0</v>
      </c>
      <c r="O40" s="94">
        <v>0</v>
      </c>
      <c r="P40" s="95"/>
      <c r="Q40" s="94">
        <v>0</v>
      </c>
    </row>
    <row r="41" outlineLevel="1" spans="1:17">
      <c r="A41" s="71"/>
      <c r="B41" s="68" t="s">
        <v>1308</v>
      </c>
      <c r="C41" s="84" t="s">
        <v>1323</v>
      </c>
      <c r="D41" s="78" t="s">
        <v>1310</v>
      </c>
      <c r="E41" s="78" t="s">
        <v>1311</v>
      </c>
      <c r="F41" s="78" t="s">
        <v>17</v>
      </c>
      <c r="G41" s="84" t="s">
        <v>1285</v>
      </c>
      <c r="H41" s="78"/>
      <c r="I41" s="90" t="s">
        <v>556</v>
      </c>
      <c r="J41" s="94">
        <v>0</v>
      </c>
      <c r="K41" s="94">
        <v>0</v>
      </c>
      <c r="L41" s="94">
        <v>0</v>
      </c>
      <c r="M41" s="94">
        <v>0</v>
      </c>
      <c r="N41" s="94">
        <v>0</v>
      </c>
      <c r="O41" s="94">
        <v>0</v>
      </c>
      <c r="P41" s="95"/>
      <c r="Q41" s="94">
        <v>0</v>
      </c>
    </row>
    <row r="42" outlineLevel="1" spans="1:17">
      <c r="A42" s="71"/>
      <c r="B42" s="68" t="s">
        <v>1308</v>
      </c>
      <c r="C42" s="84" t="s">
        <v>1324</v>
      </c>
      <c r="D42" s="78" t="s">
        <v>1310</v>
      </c>
      <c r="E42" s="78" t="s">
        <v>1311</v>
      </c>
      <c r="F42" s="78" t="s">
        <v>17</v>
      </c>
      <c r="G42" s="84" t="s">
        <v>1287</v>
      </c>
      <c r="H42" s="78"/>
      <c r="I42" s="90" t="s">
        <v>556</v>
      </c>
      <c r="J42" s="94">
        <v>0.04</v>
      </c>
      <c r="K42" s="94">
        <v>0.03</v>
      </c>
      <c r="L42" s="94">
        <v>0.03</v>
      </c>
      <c r="M42" s="94">
        <v>0.04</v>
      </c>
      <c r="N42" s="94">
        <v>0.03</v>
      </c>
      <c r="O42" s="94">
        <v>0.04</v>
      </c>
      <c r="P42" s="95"/>
      <c r="Q42" s="94">
        <v>0.04</v>
      </c>
    </row>
    <row r="43" outlineLevel="1" spans="1:17">
      <c r="A43" s="71"/>
      <c r="B43" s="68" t="s">
        <v>1308</v>
      </c>
      <c r="C43" s="84" t="s">
        <v>1325</v>
      </c>
      <c r="D43" s="78" t="s">
        <v>1310</v>
      </c>
      <c r="E43" s="78" t="s">
        <v>1311</v>
      </c>
      <c r="F43" s="78" t="s">
        <v>17</v>
      </c>
      <c r="G43" s="84" t="s">
        <v>1289</v>
      </c>
      <c r="H43" s="78"/>
      <c r="I43" s="90" t="s">
        <v>556</v>
      </c>
      <c r="J43" s="94">
        <v>0.38</v>
      </c>
      <c r="K43" s="94">
        <v>0.48</v>
      </c>
      <c r="L43" s="94">
        <v>0.45</v>
      </c>
      <c r="M43" s="94">
        <v>0.49</v>
      </c>
      <c r="N43" s="94">
        <v>0.51</v>
      </c>
      <c r="O43" s="94">
        <v>0.55</v>
      </c>
      <c r="P43" s="95"/>
      <c r="Q43" s="94">
        <v>0.56</v>
      </c>
    </row>
    <row r="44" outlineLevel="1" spans="1:17">
      <c r="A44" s="71"/>
      <c r="B44" s="68" t="s">
        <v>1308</v>
      </c>
      <c r="C44" s="84" t="s">
        <v>1326</v>
      </c>
      <c r="D44" s="78" t="s">
        <v>1310</v>
      </c>
      <c r="E44" s="78" t="s">
        <v>1311</v>
      </c>
      <c r="F44" s="78" t="s">
        <v>17</v>
      </c>
      <c r="G44" s="84" t="s">
        <v>1291</v>
      </c>
      <c r="H44" s="78"/>
      <c r="I44" s="90" t="s">
        <v>556</v>
      </c>
      <c r="J44" s="94">
        <v>0</v>
      </c>
      <c r="K44" s="94">
        <v>0</v>
      </c>
      <c r="L44" s="94">
        <v>0</v>
      </c>
      <c r="M44" s="94">
        <v>0</v>
      </c>
      <c r="N44" s="94">
        <v>0</v>
      </c>
      <c r="O44" s="94">
        <v>0</v>
      </c>
      <c r="P44" s="95"/>
      <c r="Q44" s="94">
        <v>0</v>
      </c>
    </row>
    <row r="45" ht="54" outlineLevel="1" spans="1:17">
      <c r="A45" s="71"/>
      <c r="B45" s="68" t="s">
        <v>1327</v>
      </c>
      <c r="C45" s="85" t="s">
        <v>1328</v>
      </c>
      <c r="D45" s="75" t="s">
        <v>1329</v>
      </c>
      <c r="E45" s="70" t="s">
        <v>1311</v>
      </c>
      <c r="F45" s="75" t="s">
        <v>17</v>
      </c>
      <c r="G45" s="75" t="s">
        <v>46</v>
      </c>
      <c r="H45" s="75" t="s">
        <v>1330</v>
      </c>
      <c r="I45" s="98"/>
      <c r="J45" s="93"/>
      <c r="K45" s="93" t="s">
        <v>1331</v>
      </c>
      <c r="L45" s="93" t="s">
        <v>1332</v>
      </c>
      <c r="M45" s="93" t="s">
        <v>1333</v>
      </c>
      <c r="N45" s="93" t="s">
        <v>1334</v>
      </c>
      <c r="O45" s="93" t="s">
        <v>1335</v>
      </c>
      <c r="P45" s="61"/>
      <c r="Q45" s="93" t="s">
        <v>1336</v>
      </c>
    </row>
    <row r="46" outlineLevel="1" spans="1:17">
      <c r="A46" s="71"/>
      <c r="B46" s="68" t="s">
        <v>1327</v>
      </c>
      <c r="C46" s="84" t="s">
        <v>1337</v>
      </c>
      <c r="D46" s="78" t="s">
        <v>1329</v>
      </c>
      <c r="E46" s="77" t="s">
        <v>1311</v>
      </c>
      <c r="F46" s="78" t="s">
        <v>17</v>
      </c>
      <c r="G46" s="78" t="s">
        <v>46</v>
      </c>
      <c r="H46" s="77"/>
      <c r="I46" s="90" t="s">
        <v>556</v>
      </c>
      <c r="J46" s="95"/>
      <c r="K46" s="99">
        <v>0.3462</v>
      </c>
      <c r="L46" s="99">
        <v>0.6731</v>
      </c>
      <c r="M46" s="99">
        <v>1.0192</v>
      </c>
      <c r="N46" s="99">
        <v>1.2115</v>
      </c>
      <c r="O46" s="99">
        <v>1.4423</v>
      </c>
      <c r="P46" s="95"/>
      <c r="Q46" s="95">
        <v>1.63</v>
      </c>
    </row>
    <row r="47" outlineLevel="1" spans="1:17">
      <c r="A47" s="71"/>
      <c r="B47" s="68" t="s">
        <v>1327</v>
      </c>
      <c r="C47" s="84" t="s">
        <v>1338</v>
      </c>
      <c r="D47" s="78" t="s">
        <v>1329</v>
      </c>
      <c r="E47" s="77" t="s">
        <v>1311</v>
      </c>
      <c r="F47" s="78" t="s">
        <v>17</v>
      </c>
      <c r="G47" s="78" t="s">
        <v>46</v>
      </c>
      <c r="H47" s="77"/>
      <c r="I47" s="90" t="s">
        <v>556</v>
      </c>
      <c r="J47" s="95"/>
      <c r="K47" s="100">
        <v>0.0091</v>
      </c>
      <c r="L47" s="100">
        <v>0.0181</v>
      </c>
      <c r="M47" s="99">
        <v>0.0601</v>
      </c>
      <c r="N47" s="100">
        <v>0.0724</v>
      </c>
      <c r="O47" s="100">
        <v>0.1025</v>
      </c>
      <c r="P47" s="95"/>
      <c r="Q47" s="95">
        <v>0.1</v>
      </c>
    </row>
    <row r="48" outlineLevel="1" spans="1:17">
      <c r="A48" s="71"/>
      <c r="B48" s="68" t="s">
        <v>1327</v>
      </c>
      <c r="C48" s="84" t="s">
        <v>1339</v>
      </c>
      <c r="D48" s="78" t="s">
        <v>1329</v>
      </c>
      <c r="E48" s="77" t="s">
        <v>1311</v>
      </c>
      <c r="F48" s="78" t="s">
        <v>17</v>
      </c>
      <c r="G48" s="78" t="s">
        <v>46</v>
      </c>
      <c r="H48" s="77"/>
      <c r="I48" s="90" t="s">
        <v>556</v>
      </c>
      <c r="J48" s="95"/>
      <c r="K48" s="100">
        <v>-0.25</v>
      </c>
      <c r="L48" s="100">
        <v>-0.25</v>
      </c>
      <c r="M48" s="99">
        <v>0</v>
      </c>
      <c r="N48" s="100">
        <v>-0.25</v>
      </c>
      <c r="O48" s="100">
        <v>0</v>
      </c>
      <c r="P48" s="95"/>
      <c r="Q48" s="95">
        <v>0</v>
      </c>
    </row>
    <row r="49" outlineLevel="1" spans="1:17">
      <c r="A49" s="71"/>
      <c r="B49" s="68" t="s">
        <v>1327</v>
      </c>
      <c r="C49" s="84" t="s">
        <v>1340</v>
      </c>
      <c r="D49" s="78" t="s">
        <v>1329</v>
      </c>
      <c r="E49" s="77" t="s">
        <v>1311</v>
      </c>
      <c r="F49" s="78" t="s">
        <v>17</v>
      </c>
      <c r="G49" s="78" t="s">
        <v>46</v>
      </c>
      <c r="H49" s="77"/>
      <c r="I49" s="90" t="s">
        <v>556</v>
      </c>
      <c r="J49" s="95"/>
      <c r="K49" s="100">
        <v>0.2632</v>
      </c>
      <c r="L49" s="100">
        <v>0.1842</v>
      </c>
      <c r="M49" s="99">
        <v>0.2895</v>
      </c>
      <c r="N49" s="100">
        <v>0.3421</v>
      </c>
      <c r="O49" s="100">
        <v>0.4474</v>
      </c>
      <c r="P49" s="95"/>
      <c r="Q49" s="95">
        <v>0.47</v>
      </c>
    </row>
    <row r="50" outlineLevel="1" spans="1:17">
      <c r="A50" s="71"/>
      <c r="B50" s="68" t="s">
        <v>1341</v>
      </c>
      <c r="C50" s="70" t="s">
        <v>1342</v>
      </c>
      <c r="D50" s="70" t="s">
        <v>1342</v>
      </c>
      <c r="E50" s="70" t="s">
        <v>1311</v>
      </c>
      <c r="F50" s="70" t="s">
        <v>17</v>
      </c>
      <c r="G50" s="70" t="s">
        <v>196</v>
      </c>
      <c r="H50" s="70"/>
      <c r="I50" s="90" t="s">
        <v>556</v>
      </c>
      <c r="J50" s="61">
        <v>29</v>
      </c>
      <c r="K50" s="61">
        <v>29</v>
      </c>
      <c r="L50" s="61">
        <v>29</v>
      </c>
      <c r="M50" s="61">
        <v>29</v>
      </c>
      <c r="N50" s="61">
        <v>29</v>
      </c>
      <c r="O50" s="61">
        <v>29</v>
      </c>
      <c r="P50" s="61"/>
      <c r="Q50" s="61">
        <v>29</v>
      </c>
    </row>
    <row r="51" ht="108" outlineLevel="1" spans="1:17">
      <c r="A51" s="71"/>
      <c r="B51" s="68" t="s">
        <v>1343</v>
      </c>
      <c r="C51" s="69" t="s">
        <v>1344</v>
      </c>
      <c r="D51" s="70" t="s">
        <v>1310</v>
      </c>
      <c r="E51" s="70" t="s">
        <v>1311</v>
      </c>
      <c r="F51" s="70" t="s">
        <v>17</v>
      </c>
      <c r="G51" s="70" t="s">
        <v>289</v>
      </c>
      <c r="H51" s="70"/>
      <c r="I51" s="92"/>
      <c r="J51" s="93" t="s">
        <v>1345</v>
      </c>
      <c r="K51" s="93" t="s">
        <v>1346</v>
      </c>
      <c r="L51" s="93" t="s">
        <v>1347</v>
      </c>
      <c r="M51" s="93" t="s">
        <v>1348</v>
      </c>
      <c r="N51" s="93" t="s">
        <v>1349</v>
      </c>
      <c r="O51" s="93" t="s">
        <v>1350</v>
      </c>
      <c r="P51" s="61"/>
      <c r="Q51" s="93" t="s">
        <v>1351</v>
      </c>
    </row>
    <row r="52" outlineLevel="1" spans="1:17">
      <c r="A52" s="71"/>
      <c r="B52" s="86" t="s">
        <v>1343</v>
      </c>
      <c r="C52" s="76" t="s">
        <v>1352</v>
      </c>
      <c r="D52" s="77" t="s">
        <v>1310</v>
      </c>
      <c r="E52" s="77" t="s">
        <v>1311</v>
      </c>
      <c r="F52" s="77" t="s">
        <v>17</v>
      </c>
      <c r="G52" s="78" t="s">
        <v>1278</v>
      </c>
      <c r="H52" s="78"/>
      <c r="I52" s="90" t="s">
        <v>556</v>
      </c>
      <c r="J52" s="94">
        <v>1.6</v>
      </c>
      <c r="K52" s="94">
        <v>1.51</v>
      </c>
      <c r="L52" s="94">
        <v>0.87</v>
      </c>
      <c r="M52" s="94">
        <v>1.67</v>
      </c>
      <c r="N52" s="94">
        <v>1.5</v>
      </c>
      <c r="O52" s="94">
        <v>1.55</v>
      </c>
      <c r="P52" s="95"/>
      <c r="Q52" s="94">
        <v>1.36</v>
      </c>
    </row>
    <row r="53" outlineLevel="1" spans="1:17">
      <c r="A53" s="71"/>
      <c r="B53" s="86" t="s">
        <v>1343</v>
      </c>
      <c r="C53" s="76" t="s">
        <v>1353</v>
      </c>
      <c r="D53" s="77" t="s">
        <v>1310</v>
      </c>
      <c r="E53" s="77" t="s">
        <v>1311</v>
      </c>
      <c r="F53" s="77" t="s">
        <v>17</v>
      </c>
      <c r="G53" s="78" t="s">
        <v>1280</v>
      </c>
      <c r="H53" s="78"/>
      <c r="I53" s="90" t="s">
        <v>556</v>
      </c>
      <c r="J53" s="95">
        <v>0</v>
      </c>
      <c r="K53" s="95">
        <v>0</v>
      </c>
      <c r="L53" s="94">
        <v>0</v>
      </c>
      <c r="M53" s="95">
        <v>0</v>
      </c>
      <c r="N53" s="95">
        <v>0</v>
      </c>
      <c r="O53" s="95">
        <v>0</v>
      </c>
      <c r="P53" s="95"/>
      <c r="Q53" s="95">
        <v>0</v>
      </c>
    </row>
    <row r="54" outlineLevel="1" spans="1:17">
      <c r="A54" s="71"/>
      <c r="B54" s="86" t="s">
        <v>1343</v>
      </c>
      <c r="C54" s="76" t="s">
        <v>1354</v>
      </c>
      <c r="D54" s="77" t="s">
        <v>1310</v>
      </c>
      <c r="E54" s="77" t="s">
        <v>1311</v>
      </c>
      <c r="F54" s="77" t="s">
        <v>17</v>
      </c>
      <c r="G54" s="78" t="s">
        <v>289</v>
      </c>
      <c r="H54" s="78"/>
      <c r="I54" s="90" t="s">
        <v>556</v>
      </c>
      <c r="J54" s="95">
        <v>2553.4</v>
      </c>
      <c r="K54" s="95">
        <v>2473.98</v>
      </c>
      <c r="L54" s="94">
        <v>569.02</v>
      </c>
      <c r="M54" s="95">
        <v>2478.74</v>
      </c>
      <c r="N54" s="95">
        <v>2545.78</v>
      </c>
      <c r="O54" s="95">
        <v>2550.18</v>
      </c>
      <c r="P54" s="95"/>
      <c r="Q54" s="95">
        <v>2556</v>
      </c>
    </row>
    <row r="55" outlineLevel="1" spans="1:17">
      <c r="A55" s="71"/>
      <c r="B55" s="86" t="s">
        <v>1343</v>
      </c>
      <c r="C55" s="76" t="s">
        <v>1355</v>
      </c>
      <c r="D55" s="77" t="s">
        <v>1310</v>
      </c>
      <c r="E55" s="77" t="s">
        <v>1311</v>
      </c>
      <c r="F55" s="77" t="s">
        <v>17</v>
      </c>
      <c r="G55" s="78" t="s">
        <v>1283</v>
      </c>
      <c r="H55" s="78"/>
      <c r="I55" s="90" t="s">
        <v>556</v>
      </c>
      <c r="J55" s="95">
        <v>0</v>
      </c>
      <c r="K55" s="95">
        <v>0</v>
      </c>
      <c r="L55" s="94">
        <v>0</v>
      </c>
      <c r="M55" s="95">
        <v>0</v>
      </c>
      <c r="N55" s="95">
        <v>0</v>
      </c>
      <c r="O55" s="95">
        <v>0</v>
      </c>
      <c r="P55" s="95"/>
      <c r="Q55" s="95">
        <v>0</v>
      </c>
    </row>
    <row r="56" outlineLevel="1" spans="1:17">
      <c r="A56" s="71"/>
      <c r="B56" s="86" t="s">
        <v>1343</v>
      </c>
      <c r="C56" s="76" t="s">
        <v>1356</v>
      </c>
      <c r="D56" s="77" t="s">
        <v>1310</v>
      </c>
      <c r="E56" s="77" t="s">
        <v>1311</v>
      </c>
      <c r="F56" s="77" t="s">
        <v>17</v>
      </c>
      <c r="G56" s="78" t="s">
        <v>1287</v>
      </c>
      <c r="H56" s="78"/>
      <c r="I56" s="90" t="s">
        <v>556</v>
      </c>
      <c r="J56" s="95">
        <v>0.14</v>
      </c>
      <c r="K56" s="95">
        <v>0.04</v>
      </c>
      <c r="L56" s="94">
        <v>0.03</v>
      </c>
      <c r="M56" s="95">
        <v>0.06</v>
      </c>
      <c r="N56" s="95">
        <v>0.01</v>
      </c>
      <c r="O56" s="95">
        <v>0.01</v>
      </c>
      <c r="P56" s="95"/>
      <c r="Q56" s="95">
        <v>0.02</v>
      </c>
    </row>
    <row r="57" outlineLevel="1" spans="1:17">
      <c r="A57" s="71"/>
      <c r="B57" s="86" t="s">
        <v>1343</v>
      </c>
      <c r="C57" s="76" t="s">
        <v>1357</v>
      </c>
      <c r="D57" s="77" t="s">
        <v>1310</v>
      </c>
      <c r="E57" s="77" t="s">
        <v>1311</v>
      </c>
      <c r="F57" s="77" t="s">
        <v>17</v>
      </c>
      <c r="G57" s="78" t="s">
        <v>1289</v>
      </c>
      <c r="H57" s="78"/>
      <c r="I57" s="90" t="s">
        <v>556</v>
      </c>
      <c r="J57" s="95">
        <v>0</v>
      </c>
      <c r="K57" s="95">
        <v>0</v>
      </c>
      <c r="L57" s="95">
        <v>0.45</v>
      </c>
      <c r="M57" s="95">
        <v>0</v>
      </c>
      <c r="N57" s="95">
        <v>0</v>
      </c>
      <c r="O57" s="95">
        <v>0</v>
      </c>
      <c r="P57" s="95"/>
      <c r="Q57" s="95">
        <v>0</v>
      </c>
    </row>
    <row r="58" outlineLevel="1" spans="1:17">
      <c r="A58" s="71"/>
      <c r="B58" s="86" t="s">
        <v>1343</v>
      </c>
      <c r="C58" s="76" t="s">
        <v>1358</v>
      </c>
      <c r="D58" s="77" t="s">
        <v>1310</v>
      </c>
      <c r="E58" s="77" t="s">
        <v>1311</v>
      </c>
      <c r="F58" s="77" t="s">
        <v>17</v>
      </c>
      <c r="G58" s="78" t="s">
        <v>1291</v>
      </c>
      <c r="H58" s="78"/>
      <c r="I58" s="90" t="s">
        <v>556</v>
      </c>
      <c r="J58" s="95">
        <v>0</v>
      </c>
      <c r="K58" s="95">
        <v>0</v>
      </c>
      <c r="L58" s="95">
        <v>0</v>
      </c>
      <c r="M58" s="95">
        <v>0</v>
      </c>
      <c r="N58" s="95">
        <v>0</v>
      </c>
      <c r="O58" s="95">
        <v>0</v>
      </c>
      <c r="P58" s="95"/>
      <c r="Q58" s="95">
        <v>0</v>
      </c>
    </row>
    <row r="59" ht="54" outlineLevel="1" spans="1:17">
      <c r="A59" s="71"/>
      <c r="B59" s="68" t="s">
        <v>1359</v>
      </c>
      <c r="C59" s="85" t="s">
        <v>1360</v>
      </c>
      <c r="D59" s="75" t="s">
        <v>1329</v>
      </c>
      <c r="E59" s="70" t="s">
        <v>1311</v>
      </c>
      <c r="F59" s="75" t="s">
        <v>17</v>
      </c>
      <c r="G59" s="75" t="s">
        <v>46</v>
      </c>
      <c r="H59" s="75" t="s">
        <v>1361</v>
      </c>
      <c r="I59" s="98"/>
      <c r="J59" s="61"/>
      <c r="K59" s="93" t="s">
        <v>1362</v>
      </c>
      <c r="L59" s="93" t="s">
        <v>1363</v>
      </c>
      <c r="M59" s="93" t="s">
        <v>1364</v>
      </c>
      <c r="N59" s="93" t="s">
        <v>1365</v>
      </c>
      <c r="O59" s="93" t="s">
        <v>1366</v>
      </c>
      <c r="P59" s="61"/>
      <c r="Q59" s="93" t="s">
        <v>1367</v>
      </c>
    </row>
    <row r="60" outlineLevel="1" spans="1:17">
      <c r="A60" s="71"/>
      <c r="B60" s="86" t="s">
        <v>1359</v>
      </c>
      <c r="C60" s="84" t="s">
        <v>1368</v>
      </c>
      <c r="D60" s="78" t="s">
        <v>1329</v>
      </c>
      <c r="E60" s="77" t="s">
        <v>1311</v>
      </c>
      <c r="F60" s="78" t="s">
        <v>17</v>
      </c>
      <c r="G60" s="78" t="s">
        <v>46</v>
      </c>
      <c r="H60" s="77"/>
      <c r="I60" s="90" t="s">
        <v>556</v>
      </c>
      <c r="J60" s="95"/>
      <c r="K60" s="99">
        <v>-0.0563</v>
      </c>
      <c r="L60" s="99">
        <v>-0.0438</v>
      </c>
      <c r="M60" s="99">
        <v>0.0438</v>
      </c>
      <c r="N60" s="99">
        <v>-0.0625</v>
      </c>
      <c r="O60" s="99">
        <v>-0.0313</v>
      </c>
      <c r="P60" s="95"/>
      <c r="Q60" s="95">
        <v>-0.15</v>
      </c>
    </row>
    <row r="61" outlineLevel="1" spans="1:17">
      <c r="A61" s="71"/>
      <c r="B61" s="86" t="s">
        <v>1359</v>
      </c>
      <c r="C61" s="84" t="s">
        <v>1369</v>
      </c>
      <c r="D61" s="78" t="s">
        <v>1329</v>
      </c>
      <c r="E61" s="77" t="s">
        <v>1311</v>
      </c>
      <c r="F61" s="78" t="s">
        <v>17</v>
      </c>
      <c r="G61" s="78" t="s">
        <v>46</v>
      </c>
      <c r="H61" s="77"/>
      <c r="I61" s="90" t="s">
        <v>556</v>
      </c>
      <c r="J61" s="95"/>
      <c r="K61" s="100">
        <v>-0.0311</v>
      </c>
      <c r="L61" s="100">
        <v>-0.0038</v>
      </c>
      <c r="M61" s="100">
        <v>-0.0292</v>
      </c>
      <c r="N61" s="100">
        <v>-0.003</v>
      </c>
      <c r="O61" s="100">
        <v>-0.0013</v>
      </c>
      <c r="P61" s="95"/>
      <c r="Q61" s="95">
        <v>0</v>
      </c>
    </row>
    <row r="62" outlineLevel="1" spans="1:17">
      <c r="A62" s="71"/>
      <c r="B62" s="86" t="s">
        <v>1359</v>
      </c>
      <c r="C62" s="84" t="s">
        <v>1370</v>
      </c>
      <c r="D62" s="78" t="s">
        <v>1329</v>
      </c>
      <c r="E62" s="77" t="s">
        <v>1311</v>
      </c>
      <c r="F62" s="78" t="s">
        <v>17</v>
      </c>
      <c r="G62" s="78" t="s">
        <v>46</v>
      </c>
      <c r="H62" s="77"/>
      <c r="I62" s="90" t="s">
        <v>556</v>
      </c>
      <c r="J62" s="95"/>
      <c r="K62" s="100">
        <v>-0.7143</v>
      </c>
      <c r="L62" s="100">
        <v>-0.3571</v>
      </c>
      <c r="M62" s="100">
        <v>-0.5714</v>
      </c>
      <c r="N62" s="100">
        <v>-0.9286</v>
      </c>
      <c r="O62" s="100">
        <v>-0.9286</v>
      </c>
      <c r="P62" s="95"/>
      <c r="Q62" s="95">
        <v>-0.86</v>
      </c>
    </row>
    <row r="63" outlineLevel="1" spans="1:17">
      <c r="A63" s="71"/>
      <c r="B63" s="68" t="s">
        <v>1371</v>
      </c>
      <c r="C63" s="70" t="s">
        <v>1372</v>
      </c>
      <c r="D63" s="70" t="s">
        <v>1373</v>
      </c>
      <c r="E63" s="70" t="s">
        <v>1311</v>
      </c>
      <c r="F63" s="70" t="s">
        <v>17</v>
      </c>
      <c r="G63" s="70" t="s">
        <v>196</v>
      </c>
      <c r="H63" s="70"/>
      <c r="I63" s="90" t="s">
        <v>556</v>
      </c>
      <c r="J63" s="61">
        <v>21</v>
      </c>
      <c r="K63" s="61">
        <v>21</v>
      </c>
      <c r="L63" s="61">
        <v>21</v>
      </c>
      <c r="M63" s="61">
        <v>21</v>
      </c>
      <c r="N63" s="61">
        <v>21</v>
      </c>
      <c r="O63" s="61">
        <v>21</v>
      </c>
      <c r="P63" s="61"/>
      <c r="Q63" s="61">
        <v>21</v>
      </c>
    </row>
    <row r="64" outlineLevel="1" spans="1:17">
      <c r="A64" s="71"/>
      <c r="B64" s="68" t="s">
        <v>1374</v>
      </c>
      <c r="C64" s="70" t="s">
        <v>1375</v>
      </c>
      <c r="D64" s="70" t="s">
        <v>1310</v>
      </c>
      <c r="E64" s="70" t="s">
        <v>1311</v>
      </c>
      <c r="F64" s="70" t="s">
        <v>17</v>
      </c>
      <c r="G64" s="70" t="s">
        <v>289</v>
      </c>
      <c r="H64" s="70"/>
      <c r="I64" s="90" t="s">
        <v>556</v>
      </c>
      <c r="J64" s="61">
        <v>248.67</v>
      </c>
      <c r="K64" s="61">
        <v>250.96</v>
      </c>
      <c r="L64" s="61">
        <v>310.47</v>
      </c>
      <c r="M64" s="61">
        <v>240.05</v>
      </c>
      <c r="N64" s="61">
        <v>214.87</v>
      </c>
      <c r="O64" s="61">
        <v>219.43</v>
      </c>
      <c r="P64" s="61"/>
      <c r="Q64" s="61">
        <v>218.72</v>
      </c>
    </row>
    <row r="65" ht="36" outlineLevel="1" spans="1:17">
      <c r="A65" s="71"/>
      <c r="B65" s="68" t="s">
        <v>1376</v>
      </c>
      <c r="C65" s="75" t="s">
        <v>1377</v>
      </c>
      <c r="D65" s="75" t="s">
        <v>1329</v>
      </c>
      <c r="E65" s="70" t="s">
        <v>1311</v>
      </c>
      <c r="F65" s="75" t="s">
        <v>17</v>
      </c>
      <c r="G65" s="75" t="s">
        <v>46</v>
      </c>
      <c r="H65" s="75" t="s">
        <v>1378</v>
      </c>
      <c r="I65" s="90" t="s">
        <v>556</v>
      </c>
      <c r="J65" s="61"/>
      <c r="K65" s="118">
        <v>0.00920899183657056</v>
      </c>
      <c r="L65" s="118">
        <v>0.248522137772952</v>
      </c>
      <c r="M65" s="118">
        <v>-0.0346644146861302</v>
      </c>
      <c r="N65" s="118">
        <v>-0.135923110950255</v>
      </c>
      <c r="O65" s="118">
        <v>-0.117585555153416</v>
      </c>
      <c r="P65" s="118"/>
      <c r="Q65" s="118">
        <v>-0.120440744762134</v>
      </c>
    </row>
    <row r="66" outlineLevel="1" spans="1:17">
      <c r="A66" s="71"/>
      <c r="B66" s="68" t="s">
        <v>1379</v>
      </c>
      <c r="C66" s="70" t="s">
        <v>1380</v>
      </c>
      <c r="D66" s="70" t="s">
        <v>1381</v>
      </c>
      <c r="E66" s="70" t="s">
        <v>1311</v>
      </c>
      <c r="F66" s="70" t="s">
        <v>17</v>
      </c>
      <c r="G66" s="70" t="s">
        <v>289</v>
      </c>
      <c r="H66" s="70"/>
      <c r="I66" s="90" t="s">
        <v>556</v>
      </c>
      <c r="J66" s="61">
        <v>285.12</v>
      </c>
      <c r="K66" s="61">
        <v>293.23</v>
      </c>
      <c r="L66" s="61">
        <v>296.54</v>
      </c>
      <c r="M66" s="61">
        <v>309.85</v>
      </c>
      <c r="N66" s="61">
        <v>322.28</v>
      </c>
      <c r="O66" s="61">
        <v>340.69</v>
      </c>
      <c r="P66" s="61"/>
      <c r="Q66" s="61">
        <v>341.31</v>
      </c>
    </row>
    <row r="67" ht="48" outlineLevel="1" spans="1:17">
      <c r="A67" s="71"/>
      <c r="B67" s="68" t="s">
        <v>1382</v>
      </c>
      <c r="C67" s="75" t="s">
        <v>1383</v>
      </c>
      <c r="D67" s="75" t="s">
        <v>1384</v>
      </c>
      <c r="E67" s="70" t="s">
        <v>1311</v>
      </c>
      <c r="F67" s="75" t="s">
        <v>17</v>
      </c>
      <c r="G67" s="75" t="s">
        <v>46</v>
      </c>
      <c r="H67" s="75" t="s">
        <v>1385</v>
      </c>
      <c r="I67" s="90" t="s">
        <v>556</v>
      </c>
      <c r="J67" s="61"/>
      <c r="K67" s="118">
        <v>0.0284441638608305</v>
      </c>
      <c r="L67" s="118">
        <v>0.0400533108866442</v>
      </c>
      <c r="M67" s="118">
        <v>0.0867354096520763</v>
      </c>
      <c r="N67" s="118">
        <v>0.130331088664422</v>
      </c>
      <c r="O67" s="118">
        <v>0.194900392817059</v>
      </c>
      <c r="P67" s="118"/>
      <c r="Q67" s="118">
        <v>0.197074915824916</v>
      </c>
    </row>
    <row r="68" ht="24" outlineLevel="1" spans="1:17">
      <c r="A68" s="71"/>
      <c r="B68" s="68" t="s">
        <v>1379</v>
      </c>
      <c r="C68" s="70" t="s">
        <v>1386</v>
      </c>
      <c r="D68" s="70" t="s">
        <v>1387</v>
      </c>
      <c r="E68" s="70" t="s">
        <v>1311</v>
      </c>
      <c r="F68" s="70" t="s">
        <v>17</v>
      </c>
      <c r="G68" s="70" t="s">
        <v>1388</v>
      </c>
      <c r="H68" s="70"/>
      <c r="I68" s="90" t="s">
        <v>556</v>
      </c>
      <c r="J68" s="61">
        <v>0.46</v>
      </c>
      <c r="K68" s="61">
        <v>0.62</v>
      </c>
      <c r="L68" s="61">
        <v>0.77</v>
      </c>
      <c r="M68" s="61">
        <v>0.92</v>
      </c>
      <c r="N68" s="61">
        <v>0.99</v>
      </c>
      <c r="O68" s="61">
        <v>1.09</v>
      </c>
      <c r="P68" s="61"/>
      <c r="Q68" s="61">
        <v>1.16</v>
      </c>
    </row>
    <row r="69" ht="48" outlineLevel="1" spans="1:17">
      <c r="A69" s="71"/>
      <c r="B69" s="68" t="s">
        <v>1382</v>
      </c>
      <c r="C69" s="75" t="s">
        <v>1389</v>
      </c>
      <c r="D69" s="75" t="s">
        <v>1390</v>
      </c>
      <c r="E69" s="70" t="s">
        <v>1311</v>
      </c>
      <c r="F69" s="75" t="s">
        <v>17</v>
      </c>
      <c r="G69" s="75" t="s">
        <v>46</v>
      </c>
      <c r="H69" s="75" t="s">
        <v>1385</v>
      </c>
      <c r="I69" s="90" t="s">
        <v>556</v>
      </c>
      <c r="J69" s="61"/>
      <c r="K69" s="118">
        <v>0.347826086956522</v>
      </c>
      <c r="L69" s="118">
        <v>0.673913043478261</v>
      </c>
      <c r="M69" s="118">
        <v>1</v>
      </c>
      <c r="N69" s="118">
        <v>1.15217391304348</v>
      </c>
      <c r="O69" s="118">
        <v>1.3695652173913</v>
      </c>
      <c r="P69" s="118"/>
      <c r="Q69" s="118">
        <v>1.52173913043478</v>
      </c>
    </row>
    <row r="70" outlineLevel="1" spans="1:17">
      <c r="A70" s="71"/>
      <c r="B70" s="68" t="s">
        <v>1379</v>
      </c>
      <c r="C70" s="70" t="s">
        <v>1391</v>
      </c>
      <c r="D70" s="70" t="s">
        <v>1392</v>
      </c>
      <c r="E70" s="70" t="s">
        <v>1311</v>
      </c>
      <c r="F70" s="70" t="s">
        <v>17</v>
      </c>
      <c r="G70" s="70" t="s">
        <v>289</v>
      </c>
      <c r="H70" s="70"/>
      <c r="I70" s="90" t="s">
        <v>556</v>
      </c>
      <c r="J70" s="61">
        <v>11.47</v>
      </c>
      <c r="K70" s="61">
        <v>13.88</v>
      </c>
      <c r="L70" s="61">
        <v>15.12</v>
      </c>
      <c r="M70" s="61">
        <v>15.37</v>
      </c>
      <c r="N70" s="61">
        <v>17.45</v>
      </c>
      <c r="O70" s="61">
        <v>17.23</v>
      </c>
      <c r="P70" s="61"/>
      <c r="Q70" s="61">
        <v>16.43</v>
      </c>
    </row>
    <row r="71" ht="48" outlineLevel="1" spans="1:17">
      <c r="A71" s="71"/>
      <c r="B71" s="68" t="s">
        <v>1382</v>
      </c>
      <c r="C71" s="75" t="s">
        <v>1393</v>
      </c>
      <c r="D71" s="85" t="s">
        <v>1394</v>
      </c>
      <c r="E71" s="70" t="s">
        <v>1311</v>
      </c>
      <c r="F71" s="75" t="s">
        <v>17</v>
      </c>
      <c r="G71" s="75" t="s">
        <v>46</v>
      </c>
      <c r="H71" s="75" t="s">
        <v>1385</v>
      </c>
      <c r="I71" s="90" t="s">
        <v>556</v>
      </c>
      <c r="J71" s="61"/>
      <c r="K71" s="118">
        <v>0.210113339145597</v>
      </c>
      <c r="L71" s="118">
        <v>0.318221447253705</v>
      </c>
      <c r="M71" s="118">
        <v>0.34001743679163</v>
      </c>
      <c r="N71" s="118">
        <v>0.521360069747167</v>
      </c>
      <c r="O71" s="118">
        <v>0.502179598953792</v>
      </c>
      <c r="P71" s="118"/>
      <c r="Q71" s="118">
        <v>0.432432432432432</v>
      </c>
    </row>
    <row r="72" customHeight="1" outlineLevel="1" spans="1:17">
      <c r="A72" s="71"/>
      <c r="B72" s="68" t="s">
        <v>1395</v>
      </c>
      <c r="C72" s="70" t="s">
        <v>1396</v>
      </c>
      <c r="D72" s="70" t="s">
        <v>1397</v>
      </c>
      <c r="E72" s="70" t="s">
        <v>1311</v>
      </c>
      <c r="F72" s="70" t="s">
        <v>17</v>
      </c>
      <c r="G72" s="70" t="s">
        <v>289</v>
      </c>
      <c r="H72" s="70"/>
      <c r="I72" s="90" t="s">
        <v>556</v>
      </c>
      <c r="J72" s="61">
        <v>1225.51</v>
      </c>
      <c r="K72" s="61">
        <v>1276.48</v>
      </c>
      <c r="L72" s="61">
        <v>1271.96</v>
      </c>
      <c r="M72" s="61">
        <v>1326.38</v>
      </c>
      <c r="N72" s="61">
        <v>1432.88</v>
      </c>
      <c r="O72" s="61">
        <v>1511.83</v>
      </c>
      <c r="P72" s="61"/>
      <c r="Q72" s="61">
        <v>1543.79</v>
      </c>
    </row>
    <row r="73" ht="48" outlineLevel="1" spans="1:17">
      <c r="A73" s="71"/>
      <c r="B73" s="68" t="s">
        <v>1398</v>
      </c>
      <c r="C73" s="75" t="s">
        <v>1399</v>
      </c>
      <c r="D73" s="75" t="s">
        <v>1400</v>
      </c>
      <c r="E73" s="70" t="s">
        <v>1311</v>
      </c>
      <c r="F73" s="75" t="s">
        <v>17</v>
      </c>
      <c r="G73" s="75" t="s">
        <v>46</v>
      </c>
      <c r="H73" s="75" t="s">
        <v>1401</v>
      </c>
      <c r="I73" s="90" t="s">
        <v>556</v>
      </c>
      <c r="J73" s="61"/>
      <c r="K73" s="118">
        <v>0.0415908478918981</v>
      </c>
      <c r="L73" s="118">
        <v>0.0379025874941861</v>
      </c>
      <c r="M73" s="118">
        <v>0.0823085898931873</v>
      </c>
      <c r="N73" s="118">
        <v>0.169211185547242</v>
      </c>
      <c r="O73" s="118">
        <v>0.233633344485153</v>
      </c>
      <c r="P73" s="118"/>
      <c r="Q73" s="118">
        <v>0.259712283049506</v>
      </c>
    </row>
    <row r="74" ht="24" outlineLevel="1" spans="1:17">
      <c r="A74" s="71"/>
      <c r="B74" s="68" t="s">
        <v>1395</v>
      </c>
      <c r="C74" s="70" t="s">
        <v>1402</v>
      </c>
      <c r="D74" s="70" t="s">
        <v>1403</v>
      </c>
      <c r="E74" s="70" t="s">
        <v>1311</v>
      </c>
      <c r="F74" s="70" t="s">
        <v>17</v>
      </c>
      <c r="G74" s="70" t="s">
        <v>289</v>
      </c>
      <c r="H74" s="70"/>
      <c r="I74" s="90" t="s">
        <v>556</v>
      </c>
      <c r="J74" s="61">
        <v>59.84</v>
      </c>
      <c r="K74" s="61">
        <v>69.07</v>
      </c>
      <c r="L74" s="61">
        <v>58.98</v>
      </c>
      <c r="M74" s="61">
        <v>55.8</v>
      </c>
      <c r="N74" s="61">
        <v>81.94</v>
      </c>
      <c r="O74" s="61">
        <v>70.69</v>
      </c>
      <c r="P74" s="61"/>
      <c r="Q74" s="61">
        <v>55.62</v>
      </c>
    </row>
    <row r="75" ht="48" outlineLevel="1" spans="1:17">
      <c r="A75" s="71"/>
      <c r="B75" s="68" t="s">
        <v>1398</v>
      </c>
      <c r="C75" s="75" t="s">
        <v>1404</v>
      </c>
      <c r="D75" s="75" t="s">
        <v>1405</v>
      </c>
      <c r="E75" s="70" t="s">
        <v>1311</v>
      </c>
      <c r="F75" s="75" t="s">
        <v>17</v>
      </c>
      <c r="G75" s="75" t="s">
        <v>46</v>
      </c>
      <c r="H75" s="75" t="s">
        <v>1401</v>
      </c>
      <c r="I75" s="90" t="s">
        <v>556</v>
      </c>
      <c r="J75" s="61"/>
      <c r="K75" s="118">
        <v>0.154244652406417</v>
      </c>
      <c r="L75" s="118">
        <v>-0.0143716577540107</v>
      </c>
      <c r="M75" s="118">
        <v>-0.0675133689839572</v>
      </c>
      <c r="N75" s="118">
        <v>0.369318181818182</v>
      </c>
      <c r="O75" s="118">
        <v>0.181316844919786</v>
      </c>
      <c r="P75" s="118"/>
      <c r="Q75" s="118">
        <v>-0.0705213903743316</v>
      </c>
    </row>
    <row r="76" ht="24" outlineLevel="1" spans="1:17">
      <c r="A76" s="71"/>
      <c r="B76" s="68" t="s">
        <v>1395</v>
      </c>
      <c r="C76" s="70" t="s">
        <v>1406</v>
      </c>
      <c r="D76" s="70" t="s">
        <v>1407</v>
      </c>
      <c r="E76" s="70" t="s">
        <v>1311</v>
      </c>
      <c r="F76" s="70" t="s">
        <v>17</v>
      </c>
      <c r="G76" s="70" t="s">
        <v>289</v>
      </c>
      <c r="H76" s="70"/>
      <c r="I76" s="90" t="s">
        <v>556</v>
      </c>
      <c r="J76" s="61">
        <v>1.55</v>
      </c>
      <c r="K76" s="61">
        <v>3.14</v>
      </c>
      <c r="L76" s="61">
        <v>3.87</v>
      </c>
      <c r="M76" s="61">
        <v>4.55</v>
      </c>
      <c r="N76" s="61">
        <v>17.97</v>
      </c>
      <c r="O76" s="61">
        <v>19.25</v>
      </c>
      <c r="P76" s="61"/>
      <c r="Q76" s="61">
        <v>37.02</v>
      </c>
    </row>
    <row r="77" ht="48" outlineLevel="1" spans="1:17">
      <c r="A77" s="71"/>
      <c r="B77" s="68" t="s">
        <v>1398</v>
      </c>
      <c r="C77" s="75" t="s">
        <v>1408</v>
      </c>
      <c r="D77" s="75" t="s">
        <v>1409</v>
      </c>
      <c r="E77" s="70" t="s">
        <v>1311</v>
      </c>
      <c r="F77" s="75" t="s">
        <v>17</v>
      </c>
      <c r="G77" s="75" t="s">
        <v>46</v>
      </c>
      <c r="H77" s="75" t="s">
        <v>1401</v>
      </c>
      <c r="I77" s="90" t="s">
        <v>556</v>
      </c>
      <c r="J77" s="61"/>
      <c r="K77" s="118">
        <v>1.0258064516129</v>
      </c>
      <c r="L77" s="118">
        <v>1.49677419354839</v>
      </c>
      <c r="M77" s="118">
        <v>1.93548387096774</v>
      </c>
      <c r="N77" s="118">
        <v>10.5935483870968</v>
      </c>
      <c r="O77" s="118">
        <v>11.4193548387097</v>
      </c>
      <c r="P77" s="118"/>
      <c r="Q77" s="118">
        <v>22.8838709677419</v>
      </c>
    </row>
    <row r="78" outlineLevel="1" spans="1:17">
      <c r="A78" s="71"/>
      <c r="B78" s="68" t="s">
        <v>1410</v>
      </c>
      <c r="C78" s="70" t="s">
        <v>1411</v>
      </c>
      <c r="D78" s="70" t="s">
        <v>1412</v>
      </c>
      <c r="E78" s="70" t="s">
        <v>1311</v>
      </c>
      <c r="F78" s="70" t="s">
        <v>17</v>
      </c>
      <c r="G78" s="70" t="s">
        <v>289</v>
      </c>
      <c r="H78" s="70"/>
      <c r="I78" s="90" t="s">
        <v>556</v>
      </c>
      <c r="J78" s="61">
        <v>109.93</v>
      </c>
      <c r="K78" s="61">
        <v>95.53</v>
      </c>
      <c r="L78" s="61">
        <v>102.6</v>
      </c>
      <c r="M78" s="61">
        <v>81.56</v>
      </c>
      <c r="N78" s="61">
        <v>83.15</v>
      </c>
      <c r="O78" s="61">
        <v>48.75</v>
      </c>
      <c r="P78" s="61"/>
      <c r="Q78" s="61">
        <v>57.08</v>
      </c>
    </row>
    <row r="79" ht="48" outlineLevel="1" spans="1:17">
      <c r="A79" s="71"/>
      <c r="B79" s="68" t="s">
        <v>1413</v>
      </c>
      <c r="C79" s="75" t="s">
        <v>1414</v>
      </c>
      <c r="D79" s="75" t="s">
        <v>1415</v>
      </c>
      <c r="E79" s="70" t="s">
        <v>1311</v>
      </c>
      <c r="F79" s="75" t="s">
        <v>17</v>
      </c>
      <c r="G79" s="75" t="s">
        <v>46</v>
      </c>
      <c r="H79" s="75" t="s">
        <v>1416</v>
      </c>
      <c r="I79" s="90" t="s">
        <v>556</v>
      </c>
      <c r="J79" s="61"/>
      <c r="K79" s="118">
        <v>-0.130992449740744</v>
      </c>
      <c r="L79" s="118">
        <v>-0.0666787955971982</v>
      </c>
      <c r="M79" s="118">
        <v>-0.258073319385063</v>
      </c>
      <c r="N79" s="118">
        <v>-0.243609569726189</v>
      </c>
      <c r="O79" s="118">
        <v>-0.556535977440189</v>
      </c>
      <c r="P79" s="118"/>
      <c r="Q79" s="118">
        <v>-0.480760483944328</v>
      </c>
    </row>
    <row r="80" outlineLevel="1" spans="1:17">
      <c r="A80" s="71"/>
      <c r="B80" s="68" t="s">
        <v>1410</v>
      </c>
      <c r="C80" s="70" t="s">
        <v>1417</v>
      </c>
      <c r="D80" s="70" t="s">
        <v>1418</v>
      </c>
      <c r="E80" s="70" t="s">
        <v>1311</v>
      </c>
      <c r="F80" s="70" t="s">
        <v>17</v>
      </c>
      <c r="G80" s="70" t="s">
        <v>289</v>
      </c>
      <c r="H80" s="70"/>
      <c r="I80" s="90" t="s">
        <v>556</v>
      </c>
      <c r="J80" s="61">
        <v>94.3</v>
      </c>
      <c r="K80" s="61">
        <v>84</v>
      </c>
      <c r="L80" s="61">
        <v>89</v>
      </c>
      <c r="M80" s="61">
        <v>73</v>
      </c>
      <c r="N80" s="61">
        <v>73.5</v>
      </c>
      <c r="O80" s="61">
        <v>92.6</v>
      </c>
      <c r="P80" s="61"/>
      <c r="Q80" s="61">
        <v>101</v>
      </c>
    </row>
    <row r="81" ht="48" outlineLevel="1" spans="1:17">
      <c r="A81" s="83"/>
      <c r="B81" s="68" t="s">
        <v>1413</v>
      </c>
      <c r="C81" s="75" t="s">
        <v>1419</v>
      </c>
      <c r="D81" s="75" t="s">
        <v>1420</v>
      </c>
      <c r="E81" s="70" t="s">
        <v>1311</v>
      </c>
      <c r="F81" s="75" t="s">
        <v>17</v>
      </c>
      <c r="G81" s="75" t="s">
        <v>46</v>
      </c>
      <c r="H81" s="75" t="s">
        <v>1416</v>
      </c>
      <c r="I81" s="90" t="s">
        <v>556</v>
      </c>
      <c r="J81" s="61"/>
      <c r="K81" s="118">
        <v>-0.109225874867444</v>
      </c>
      <c r="L81" s="118">
        <v>-0.056203605514316</v>
      </c>
      <c r="M81" s="118">
        <v>-0.225874867444327</v>
      </c>
      <c r="N81" s="118">
        <v>-0.220572640509014</v>
      </c>
      <c r="O81" s="118">
        <v>-0.0180275715800636</v>
      </c>
      <c r="P81" s="118"/>
      <c r="Q81" s="118">
        <v>0.0710498409331919</v>
      </c>
    </row>
    <row r="82" customHeight="1" outlineLevel="1" spans="1:17">
      <c r="A82" s="81" t="s">
        <v>1421</v>
      </c>
      <c r="B82" s="101" t="s">
        <v>1422</v>
      </c>
      <c r="C82" s="102" t="s">
        <v>1423</v>
      </c>
      <c r="D82" s="103" t="s">
        <v>1424</v>
      </c>
      <c r="E82" s="104" t="s">
        <v>16</v>
      </c>
      <c r="F82" s="104" t="s">
        <v>17</v>
      </c>
      <c r="G82" s="104" t="s">
        <v>18</v>
      </c>
      <c r="H82" s="103"/>
      <c r="I82" s="90" t="s">
        <v>556</v>
      </c>
      <c r="J82" s="119"/>
      <c r="K82" s="36">
        <f>15600/10000</f>
        <v>1.56</v>
      </c>
      <c r="L82" s="36">
        <v>10.32</v>
      </c>
      <c r="M82" s="36">
        <v>10.32</v>
      </c>
      <c r="N82" s="36">
        <v>10.32</v>
      </c>
      <c r="O82" s="36">
        <v>10.32</v>
      </c>
      <c r="P82" s="36">
        <v>10.32</v>
      </c>
      <c r="Q82" s="121"/>
    </row>
    <row r="83" ht="36" outlineLevel="1" spans="1:17">
      <c r="A83" s="83"/>
      <c r="B83" s="101" t="s">
        <v>1425</v>
      </c>
      <c r="C83" s="105" t="s">
        <v>1426</v>
      </c>
      <c r="D83" s="106" t="s">
        <v>1427</v>
      </c>
      <c r="E83" s="107" t="s">
        <v>16</v>
      </c>
      <c r="F83" s="107" t="s">
        <v>17</v>
      </c>
      <c r="G83" s="107" t="s">
        <v>46</v>
      </c>
      <c r="H83" s="106" t="s">
        <v>1428</v>
      </c>
      <c r="I83" s="90" t="s">
        <v>556</v>
      </c>
      <c r="J83" s="119"/>
      <c r="K83" s="97">
        <f t="shared" ref="K83:P83" si="1">K82/K4*100</f>
        <v>3.91861341371515</v>
      </c>
      <c r="L83" s="97">
        <f t="shared" si="1"/>
        <v>19.815668202765</v>
      </c>
      <c r="M83" s="97">
        <f t="shared" si="1"/>
        <v>18.2203389830508</v>
      </c>
      <c r="N83" s="97">
        <f t="shared" si="1"/>
        <v>14.6695095948827</v>
      </c>
      <c r="O83" s="97">
        <f t="shared" si="1"/>
        <v>12.7171903881701</v>
      </c>
      <c r="P83" s="97">
        <f t="shared" si="1"/>
        <v>9.98548621190131</v>
      </c>
      <c r="Q83" s="121"/>
    </row>
    <row r="84" outlineLevel="1" spans="1:17">
      <c r="A84" s="67" t="s">
        <v>1421</v>
      </c>
      <c r="B84" s="101" t="s">
        <v>1429</v>
      </c>
      <c r="C84" s="107" t="s">
        <v>1430</v>
      </c>
      <c r="D84" s="107" t="s">
        <v>1430</v>
      </c>
      <c r="E84" s="107" t="s">
        <v>1311</v>
      </c>
      <c r="F84" s="107" t="s">
        <v>17</v>
      </c>
      <c r="G84" s="107" t="s">
        <v>196</v>
      </c>
      <c r="H84" s="106"/>
      <c r="I84" s="90" t="s">
        <v>556</v>
      </c>
      <c r="J84" s="119">
        <v>69</v>
      </c>
      <c r="K84" s="120">
        <v>67</v>
      </c>
      <c r="L84" s="119">
        <v>70</v>
      </c>
      <c r="M84" s="121">
        <v>71</v>
      </c>
      <c r="N84" s="121">
        <v>69</v>
      </c>
      <c r="O84" s="121">
        <v>71</v>
      </c>
      <c r="P84" s="121"/>
      <c r="Q84" s="121">
        <v>70</v>
      </c>
    </row>
    <row r="85" outlineLevel="1" spans="1:17">
      <c r="A85" s="71"/>
      <c r="B85" s="101" t="s">
        <v>1431</v>
      </c>
      <c r="C85" s="107" t="s">
        <v>393</v>
      </c>
      <c r="D85" s="107" t="s">
        <v>393</v>
      </c>
      <c r="E85" s="107" t="s">
        <v>1311</v>
      </c>
      <c r="F85" s="107" t="s">
        <v>17</v>
      </c>
      <c r="G85" s="107" t="s">
        <v>289</v>
      </c>
      <c r="H85" s="107" t="s">
        <v>1432</v>
      </c>
      <c r="I85" s="90" t="s">
        <v>556</v>
      </c>
      <c r="J85" s="122">
        <v>252.3156480823</v>
      </c>
      <c r="K85" s="119">
        <f t="shared" ref="K85:Q85" si="2">24819785236.66/100000000</f>
        <v>248.1978523666</v>
      </c>
      <c r="L85" s="119">
        <f t="shared" si="2"/>
        <v>248.1978523666</v>
      </c>
      <c r="M85" s="119">
        <f t="shared" si="2"/>
        <v>248.1978523666</v>
      </c>
      <c r="N85" s="119">
        <f t="shared" si="2"/>
        <v>248.1978523666</v>
      </c>
      <c r="O85" s="119">
        <f t="shared" si="2"/>
        <v>248.1978523666</v>
      </c>
      <c r="P85" s="119">
        <f t="shared" si="2"/>
        <v>248.1978523666</v>
      </c>
      <c r="Q85" s="119">
        <f t="shared" si="2"/>
        <v>248.1978523666</v>
      </c>
    </row>
    <row r="86" customHeight="1" outlineLevel="1" spans="1:17">
      <c r="A86" s="71"/>
      <c r="B86" s="101" t="s">
        <v>1433</v>
      </c>
      <c r="C86" s="106" t="s">
        <v>396</v>
      </c>
      <c r="D86" s="106" t="s">
        <v>396</v>
      </c>
      <c r="E86" s="107" t="s">
        <v>1311</v>
      </c>
      <c r="F86" s="106" t="s">
        <v>17</v>
      </c>
      <c r="G86" s="106" t="s">
        <v>46</v>
      </c>
      <c r="H86" s="106" t="s">
        <v>1434</v>
      </c>
      <c r="I86" s="90" t="s">
        <v>556</v>
      </c>
      <c r="J86" s="123">
        <v>0.01776</v>
      </c>
      <c r="K86" s="123">
        <v>-0.0163</v>
      </c>
      <c r="L86" s="123">
        <v>-0.024</v>
      </c>
      <c r="M86" s="123">
        <v>-0.0321</v>
      </c>
      <c r="N86" s="123">
        <v>-0.0467</v>
      </c>
      <c r="O86" s="123">
        <v>-0.0423</v>
      </c>
      <c r="P86" s="123"/>
      <c r="Q86" s="123">
        <v>-0.0428</v>
      </c>
    </row>
    <row r="87" outlineLevel="1" spans="1:17">
      <c r="A87" s="71"/>
      <c r="B87" s="101" t="s">
        <v>1435</v>
      </c>
      <c r="C87" s="107" t="s">
        <v>1436</v>
      </c>
      <c r="D87" s="107" t="s">
        <v>1436</v>
      </c>
      <c r="E87" s="107" t="s">
        <v>1311</v>
      </c>
      <c r="F87" s="107" t="s">
        <v>17</v>
      </c>
      <c r="G87" s="107" t="s">
        <v>196</v>
      </c>
      <c r="H87" s="107"/>
      <c r="I87" s="90" t="s">
        <v>556</v>
      </c>
      <c r="J87" s="119">
        <v>26</v>
      </c>
      <c r="K87" s="119">
        <v>26</v>
      </c>
      <c r="L87" s="121">
        <v>26</v>
      </c>
      <c r="M87" s="121">
        <v>25</v>
      </c>
      <c r="N87" s="121">
        <v>24</v>
      </c>
      <c r="O87" s="121">
        <v>24</v>
      </c>
      <c r="P87" s="121"/>
      <c r="Q87" s="121">
        <v>24</v>
      </c>
    </row>
    <row r="88" outlineLevel="1" spans="1:17">
      <c r="A88" s="71"/>
      <c r="B88" s="101" t="s">
        <v>1437</v>
      </c>
      <c r="C88" s="107" t="s">
        <v>370</v>
      </c>
      <c r="D88" s="107" t="s">
        <v>343</v>
      </c>
      <c r="E88" s="107" t="s">
        <v>1311</v>
      </c>
      <c r="F88" s="107" t="s">
        <v>17</v>
      </c>
      <c r="G88" s="107" t="s">
        <v>289</v>
      </c>
      <c r="H88" s="107" t="s">
        <v>1438</v>
      </c>
      <c r="I88" s="90" t="s">
        <v>556</v>
      </c>
      <c r="J88" s="122">
        <f>208890518296.09/100000000</f>
        <v>2088.9051829609</v>
      </c>
      <c r="K88" s="122">
        <f t="shared" ref="K88:Q88" si="3">208890518296.09/100000000</f>
        <v>2088.9051829609</v>
      </c>
      <c r="L88" s="122">
        <f t="shared" si="3"/>
        <v>2088.9051829609</v>
      </c>
      <c r="M88" s="122">
        <f t="shared" si="3"/>
        <v>2088.9051829609</v>
      </c>
      <c r="N88" s="122">
        <f t="shared" si="3"/>
        <v>2088.9051829609</v>
      </c>
      <c r="O88" s="122">
        <f t="shared" si="3"/>
        <v>2088.9051829609</v>
      </c>
      <c r="P88" s="122">
        <f t="shared" si="3"/>
        <v>2088.9051829609</v>
      </c>
      <c r="Q88" s="122">
        <f t="shared" si="3"/>
        <v>2088.9051829609</v>
      </c>
    </row>
    <row r="89" ht="36" outlineLevel="1" spans="1:17">
      <c r="A89" s="71"/>
      <c r="B89" s="101" t="s">
        <v>1439</v>
      </c>
      <c r="C89" s="106" t="s">
        <v>374</v>
      </c>
      <c r="D89" s="106" t="s">
        <v>348</v>
      </c>
      <c r="E89" s="107" t="s">
        <v>1311</v>
      </c>
      <c r="F89" s="106" t="s">
        <v>17</v>
      </c>
      <c r="G89" s="106" t="s">
        <v>46</v>
      </c>
      <c r="H89" s="106" t="s">
        <v>1440</v>
      </c>
      <c r="I89" s="90" t="s">
        <v>556</v>
      </c>
      <c r="J89" s="123">
        <v>0.12</v>
      </c>
      <c r="K89" s="123">
        <v>0.0711</v>
      </c>
      <c r="L89" s="123">
        <v>0.0564</v>
      </c>
      <c r="M89" s="123">
        <v>0.034</v>
      </c>
      <c r="N89" s="123">
        <v>0.025</v>
      </c>
      <c r="O89" s="123">
        <v>0.0291</v>
      </c>
      <c r="P89" s="123"/>
      <c r="Q89" s="123">
        <v>0.0322</v>
      </c>
    </row>
    <row r="90" ht="24" outlineLevel="1" spans="1:17">
      <c r="A90" s="71"/>
      <c r="B90" s="101" t="s">
        <v>1441</v>
      </c>
      <c r="C90" s="108" t="s">
        <v>1442</v>
      </c>
      <c r="D90" s="108" t="s">
        <v>1443</v>
      </c>
      <c r="E90" s="107" t="s">
        <v>1311</v>
      </c>
      <c r="F90" s="107" t="s">
        <v>17</v>
      </c>
      <c r="G90" s="107" t="s">
        <v>289</v>
      </c>
      <c r="H90" s="107"/>
      <c r="I90" s="90" t="s">
        <v>556</v>
      </c>
      <c r="J90" s="124">
        <f>79698073.35/100000000</f>
        <v>0.7969807335</v>
      </c>
      <c r="K90" s="124">
        <f>108506480.16/1000000000</f>
        <v>0.10850648016</v>
      </c>
      <c r="L90" s="124">
        <f>119203806.29/1000000000</f>
        <v>0.11920380629</v>
      </c>
      <c r="M90" s="124">
        <f>155030752.19/1000000000</f>
        <v>0.15503075219</v>
      </c>
      <c r="N90" s="124">
        <f>172898530.57/1000000000</f>
        <v>0.17289853057</v>
      </c>
      <c r="O90" s="124">
        <f>184080110.4/1000000000</f>
        <v>0.1840801104</v>
      </c>
      <c r="P90" s="124"/>
      <c r="Q90" s="124">
        <f>198081415.78/1000000000</f>
        <v>0.19808141578</v>
      </c>
    </row>
    <row r="91" ht="48" outlineLevel="1" spans="1:17">
      <c r="A91" s="71"/>
      <c r="B91" s="101" t="s">
        <v>1444</v>
      </c>
      <c r="C91" s="109" t="s">
        <v>1445</v>
      </c>
      <c r="D91" s="109" t="s">
        <v>1445</v>
      </c>
      <c r="E91" s="107" t="s">
        <v>1311</v>
      </c>
      <c r="F91" s="106" t="s">
        <v>17</v>
      </c>
      <c r="G91" s="106" t="s">
        <v>46</v>
      </c>
      <c r="H91" s="106" t="s">
        <v>1446</v>
      </c>
      <c r="I91" s="90" t="s">
        <v>556</v>
      </c>
      <c r="J91" s="123">
        <v>1</v>
      </c>
      <c r="K91" s="123">
        <v>0.361469300311511</v>
      </c>
      <c r="L91" s="123">
        <v>0.495692446246569</v>
      </c>
      <c r="M91" s="123">
        <v>0.945225846416274</v>
      </c>
      <c r="N91" s="123">
        <v>1.16941920052074</v>
      </c>
      <c r="O91" s="123">
        <v>1.30971844942347</v>
      </c>
      <c r="P91" s="123"/>
      <c r="Q91" s="123">
        <v>1.4853977951275</v>
      </c>
    </row>
    <row r="92" outlineLevel="1" spans="1:17">
      <c r="A92" s="71"/>
      <c r="B92" s="101" t="s">
        <v>1441</v>
      </c>
      <c r="C92" s="108" t="s">
        <v>1447</v>
      </c>
      <c r="D92" s="108" t="s">
        <v>1447</v>
      </c>
      <c r="E92" s="107" t="s">
        <v>1311</v>
      </c>
      <c r="F92" s="107" t="s">
        <v>17</v>
      </c>
      <c r="G92" s="107" t="s">
        <v>289</v>
      </c>
      <c r="H92" s="107"/>
      <c r="I92" s="90" t="s">
        <v>556</v>
      </c>
      <c r="J92" s="119">
        <f>574328998.8/1000000000</f>
        <v>0.5743289988</v>
      </c>
      <c r="K92" s="119">
        <f>807910875.48/1000000000</f>
        <v>0.80791087548</v>
      </c>
      <c r="L92" s="119">
        <f>868169354.94/1000000000</f>
        <v>0.86816935494</v>
      </c>
      <c r="M92" s="119">
        <f>1116623997.67/1000000000</f>
        <v>1.11662399767</v>
      </c>
      <c r="N92" s="119">
        <f>1499253130.8/1000000000</f>
        <v>1.4992531308</v>
      </c>
      <c r="O92" s="119">
        <f>1509003164.12/1000000000</f>
        <v>1.50900316412</v>
      </c>
      <c r="P92" s="119"/>
      <c r="Q92" s="119">
        <f>1660269354.85/1000000000</f>
        <v>1.66026935485</v>
      </c>
    </row>
    <row r="93" ht="48" outlineLevel="1" spans="1:17">
      <c r="A93" s="71"/>
      <c r="B93" s="101" t="s">
        <v>1444</v>
      </c>
      <c r="C93" s="109" t="s">
        <v>1448</v>
      </c>
      <c r="D93" s="109" t="s">
        <v>1448</v>
      </c>
      <c r="E93" s="107" t="s">
        <v>1311</v>
      </c>
      <c r="F93" s="106" t="s">
        <v>17</v>
      </c>
      <c r="G93" s="106" t="s">
        <v>46</v>
      </c>
      <c r="H93" s="106" t="s">
        <v>1446</v>
      </c>
      <c r="I93" s="90" t="s">
        <v>556</v>
      </c>
      <c r="J93" s="123">
        <v>1</v>
      </c>
      <c r="K93" s="123">
        <v>0.406703957432142</v>
      </c>
      <c r="L93" s="123">
        <v>0.511623750069992</v>
      </c>
      <c r="M93" s="123">
        <v>0.944223607031977</v>
      </c>
      <c r="N93" s="123">
        <v>1.61044302818164</v>
      </c>
      <c r="O93" s="123">
        <v>1.62741941861355</v>
      </c>
      <c r="P93" s="123"/>
      <c r="Q93" s="123">
        <v>1.89079840704363</v>
      </c>
    </row>
    <row r="94" outlineLevel="1" spans="1:17">
      <c r="A94" s="71"/>
      <c r="B94" s="101" t="s">
        <v>1449</v>
      </c>
      <c r="C94" s="108" t="s">
        <v>1450</v>
      </c>
      <c r="D94" s="108" t="s">
        <v>1450</v>
      </c>
      <c r="E94" s="107" t="s">
        <v>1311</v>
      </c>
      <c r="F94" s="107" t="s">
        <v>17</v>
      </c>
      <c r="G94" s="107" t="s">
        <v>289</v>
      </c>
      <c r="H94" s="107"/>
      <c r="I94" s="90" t="s">
        <v>556</v>
      </c>
      <c r="J94" s="119">
        <f>29585536.56/1000000000</f>
        <v>0.02958553656</v>
      </c>
      <c r="K94" s="119">
        <f>42741502.66/1000000000</f>
        <v>0.04274150266</v>
      </c>
      <c r="L94" s="119">
        <f>42741502.66/1000000000</f>
        <v>0.04274150266</v>
      </c>
      <c r="M94" s="119">
        <f>52336386.85/1000000000</f>
        <v>0.05233638685</v>
      </c>
      <c r="N94" s="119">
        <f>72787893.77/1000000000</f>
        <v>0.07278789377</v>
      </c>
      <c r="O94" s="119">
        <f>86379397.58/1000000000</f>
        <v>0.08637939758</v>
      </c>
      <c r="P94" s="119"/>
      <c r="Q94" s="122">
        <f>95066970.5/1000000000</f>
        <v>0.0950669705</v>
      </c>
    </row>
    <row r="95" ht="48" outlineLevel="1" spans="1:17">
      <c r="A95" s="83"/>
      <c r="B95" s="101" t="s">
        <v>1451</v>
      </c>
      <c r="C95" s="109" t="s">
        <v>1452</v>
      </c>
      <c r="D95" s="109" t="s">
        <v>1452</v>
      </c>
      <c r="E95" s="107" t="s">
        <v>1311</v>
      </c>
      <c r="F95" s="106" t="s">
        <v>17</v>
      </c>
      <c r="G95" s="106" t="s">
        <v>46</v>
      </c>
      <c r="H95" s="106" t="s">
        <v>1453</v>
      </c>
      <c r="I95" s="90" t="s">
        <v>556</v>
      </c>
      <c r="J95" s="123">
        <v>1</v>
      </c>
      <c r="K95" s="123">
        <v>0.444675595905434</v>
      </c>
      <c r="L95" s="123">
        <v>0.444675595905434</v>
      </c>
      <c r="M95" s="123">
        <v>0.768985556299135</v>
      </c>
      <c r="N95" s="123">
        <v>1.46025261777439</v>
      </c>
      <c r="O95" s="123">
        <v>1.91964951877148</v>
      </c>
      <c r="P95" s="123"/>
      <c r="Q95" s="123">
        <v>2.21329208639507</v>
      </c>
    </row>
    <row r="96" customHeight="1" outlineLevel="1" spans="1:17">
      <c r="A96" s="81" t="s">
        <v>1454</v>
      </c>
      <c r="B96" s="68" t="s">
        <v>1455</v>
      </c>
      <c r="C96" s="110" t="s">
        <v>1456</v>
      </c>
      <c r="D96" s="111" t="s">
        <v>1457</v>
      </c>
      <c r="E96" s="53" t="s">
        <v>16</v>
      </c>
      <c r="F96" s="53" t="s">
        <v>17</v>
      </c>
      <c r="G96" s="53" t="s">
        <v>18</v>
      </c>
      <c r="H96" s="111"/>
      <c r="I96" s="90" t="s">
        <v>556</v>
      </c>
      <c r="J96" s="61"/>
      <c r="K96" s="61">
        <v>0</v>
      </c>
      <c r="L96" s="61">
        <v>0</v>
      </c>
      <c r="M96" s="61">
        <v>0</v>
      </c>
      <c r="N96" s="61">
        <v>0</v>
      </c>
      <c r="O96" s="61">
        <v>0</v>
      </c>
      <c r="P96" s="61">
        <v>0</v>
      </c>
      <c r="Q96" s="61"/>
    </row>
    <row r="97" ht="36" outlineLevel="1" spans="1:17">
      <c r="A97" s="83"/>
      <c r="B97" s="68" t="s">
        <v>1458</v>
      </c>
      <c r="C97" s="82" t="s">
        <v>1459</v>
      </c>
      <c r="D97" s="75" t="s">
        <v>1460</v>
      </c>
      <c r="E97" s="70" t="s">
        <v>16</v>
      </c>
      <c r="F97" s="70" t="s">
        <v>17</v>
      </c>
      <c r="G97" s="70" t="s">
        <v>46</v>
      </c>
      <c r="H97" s="75" t="s">
        <v>1461</v>
      </c>
      <c r="I97" s="90" t="s">
        <v>556</v>
      </c>
      <c r="J97" s="61"/>
      <c r="K97" s="125">
        <v>0</v>
      </c>
      <c r="L97" s="125">
        <v>0</v>
      </c>
      <c r="M97" s="125">
        <v>0</v>
      </c>
      <c r="N97" s="125">
        <v>0</v>
      </c>
      <c r="O97" s="125">
        <v>0</v>
      </c>
      <c r="P97" s="125">
        <v>0</v>
      </c>
      <c r="Q97" s="61"/>
    </row>
    <row r="98" outlineLevel="1" spans="1:17">
      <c r="A98" s="67" t="s">
        <v>1454</v>
      </c>
      <c r="B98" s="68" t="s">
        <v>1462</v>
      </c>
      <c r="C98" s="70" t="s">
        <v>1463</v>
      </c>
      <c r="D98" s="70" t="s">
        <v>1463</v>
      </c>
      <c r="E98" s="70" t="s">
        <v>1311</v>
      </c>
      <c r="F98" s="70" t="s">
        <v>17</v>
      </c>
      <c r="G98" s="70" t="s">
        <v>196</v>
      </c>
      <c r="H98" s="75"/>
      <c r="I98" s="90" t="s">
        <v>556</v>
      </c>
      <c r="J98" s="126">
        <v>223</v>
      </c>
      <c r="K98" s="126">
        <v>223</v>
      </c>
      <c r="L98" s="126">
        <v>223</v>
      </c>
      <c r="M98" s="126">
        <v>224</v>
      </c>
      <c r="N98" s="126">
        <v>224</v>
      </c>
      <c r="O98" s="126">
        <v>224</v>
      </c>
      <c r="P98" s="126"/>
      <c r="Q98" s="126">
        <v>224</v>
      </c>
    </row>
    <row r="99" outlineLevel="1" spans="1:17">
      <c r="A99" s="71"/>
      <c r="B99" s="68" t="s">
        <v>1464</v>
      </c>
      <c r="C99" s="70" t="s">
        <v>1465</v>
      </c>
      <c r="D99" s="70" t="s">
        <v>1465</v>
      </c>
      <c r="E99" s="70" t="s">
        <v>1311</v>
      </c>
      <c r="F99" s="70" t="s">
        <v>51</v>
      </c>
      <c r="G99" s="70" t="s">
        <v>18</v>
      </c>
      <c r="H99" s="70"/>
      <c r="I99" s="90" t="s">
        <v>556</v>
      </c>
      <c r="J99" s="126">
        <v>20326.48</v>
      </c>
      <c r="K99" s="126">
        <v>1010.49</v>
      </c>
      <c r="L99" s="126">
        <v>1985.86</v>
      </c>
      <c r="M99" s="126">
        <v>3009.57</v>
      </c>
      <c r="N99" s="126">
        <v>4781.87</v>
      </c>
      <c r="O99" s="126">
        <v>6339.39</v>
      </c>
      <c r="P99" s="126"/>
      <c r="Q99" s="126">
        <v>7262.14</v>
      </c>
    </row>
    <row r="100" ht="24" spans="1:17">
      <c r="A100" s="71"/>
      <c r="B100" s="68" t="s">
        <v>1466</v>
      </c>
      <c r="C100" s="75" t="s">
        <v>1467</v>
      </c>
      <c r="D100" s="75" t="s">
        <v>1467</v>
      </c>
      <c r="E100" s="70" t="s">
        <v>1311</v>
      </c>
      <c r="F100" s="75" t="s">
        <v>51</v>
      </c>
      <c r="G100" s="75" t="s">
        <v>46</v>
      </c>
      <c r="H100" s="75" t="s">
        <v>1468</v>
      </c>
      <c r="I100" s="90" t="s">
        <v>556</v>
      </c>
      <c r="J100" s="126" t="s">
        <v>1469</v>
      </c>
      <c r="K100" s="126">
        <v>0.04971321</v>
      </c>
      <c r="L100" s="126">
        <v>0.09769814</v>
      </c>
      <c r="M100" s="126">
        <v>0.14806176</v>
      </c>
      <c r="N100" s="126">
        <v>0.23525316</v>
      </c>
      <c r="O100" s="126">
        <v>0.3118786</v>
      </c>
      <c r="P100" s="126"/>
      <c r="Q100" s="126">
        <v>0.35727502</v>
      </c>
    </row>
    <row r="101" outlineLevel="1" spans="1:17">
      <c r="A101" s="71"/>
      <c r="B101" s="68" t="s">
        <v>1470</v>
      </c>
      <c r="C101" s="75" t="s">
        <v>1471</v>
      </c>
      <c r="D101" s="75" t="s">
        <v>1471</v>
      </c>
      <c r="E101" s="70" t="s">
        <v>1311</v>
      </c>
      <c r="F101" s="70" t="s">
        <v>17</v>
      </c>
      <c r="G101" s="70" t="s">
        <v>196</v>
      </c>
      <c r="H101" s="75"/>
      <c r="I101" s="90" t="s">
        <v>556</v>
      </c>
      <c r="J101" s="126">
        <v>16</v>
      </c>
      <c r="K101" s="126">
        <v>16</v>
      </c>
      <c r="L101" s="126">
        <v>16</v>
      </c>
      <c r="M101" s="126">
        <v>16</v>
      </c>
      <c r="N101" s="126">
        <v>16</v>
      </c>
      <c r="O101" s="126">
        <v>16</v>
      </c>
      <c r="P101" s="126"/>
      <c r="Q101" s="126">
        <v>16</v>
      </c>
    </row>
    <row r="102" ht="24" outlineLevel="1" spans="1:17">
      <c r="A102" s="71"/>
      <c r="B102" s="68" t="s">
        <v>1470</v>
      </c>
      <c r="C102" s="75" t="s">
        <v>1472</v>
      </c>
      <c r="D102" s="75" t="s">
        <v>1472</v>
      </c>
      <c r="E102" s="70" t="s">
        <v>1311</v>
      </c>
      <c r="F102" s="70" t="s">
        <v>17</v>
      </c>
      <c r="G102" s="70" t="s">
        <v>196</v>
      </c>
      <c r="H102" s="75"/>
      <c r="I102" s="90" t="s">
        <v>556</v>
      </c>
      <c r="J102" s="126">
        <v>11</v>
      </c>
      <c r="K102" s="126">
        <v>11</v>
      </c>
      <c r="L102" s="126">
        <v>11</v>
      </c>
      <c r="M102" s="126">
        <v>11</v>
      </c>
      <c r="N102" s="126">
        <v>11</v>
      </c>
      <c r="O102" s="126">
        <v>11</v>
      </c>
      <c r="P102" s="126"/>
      <c r="Q102" s="126">
        <v>11</v>
      </c>
    </row>
    <row r="103" outlineLevel="1" spans="1:17">
      <c r="A103" s="71"/>
      <c r="B103" s="68" t="s">
        <v>1470</v>
      </c>
      <c r="C103" s="75" t="s">
        <v>1473</v>
      </c>
      <c r="D103" s="75" t="s">
        <v>1473</v>
      </c>
      <c r="E103" s="70" t="s">
        <v>1311</v>
      </c>
      <c r="F103" s="70" t="s">
        <v>17</v>
      </c>
      <c r="G103" s="70" t="s">
        <v>196</v>
      </c>
      <c r="H103" s="75"/>
      <c r="I103" s="90" t="s">
        <v>556</v>
      </c>
      <c r="J103" s="126">
        <v>34</v>
      </c>
      <c r="K103" s="126">
        <v>34</v>
      </c>
      <c r="L103" s="126">
        <v>34</v>
      </c>
      <c r="M103" s="126">
        <v>35</v>
      </c>
      <c r="N103" s="126">
        <v>35</v>
      </c>
      <c r="O103" s="126">
        <v>35</v>
      </c>
      <c r="P103" s="126"/>
      <c r="Q103" s="126">
        <v>35</v>
      </c>
    </row>
    <row r="104" outlineLevel="1" spans="1:17">
      <c r="A104" s="71"/>
      <c r="B104" s="68" t="s">
        <v>1470</v>
      </c>
      <c r="C104" s="75" t="s">
        <v>1474</v>
      </c>
      <c r="D104" s="75" t="s">
        <v>1474</v>
      </c>
      <c r="E104" s="70" t="s">
        <v>1311</v>
      </c>
      <c r="F104" s="70" t="s">
        <v>17</v>
      </c>
      <c r="G104" s="70" t="s">
        <v>196</v>
      </c>
      <c r="H104" s="75"/>
      <c r="I104" s="90" t="s">
        <v>556</v>
      </c>
      <c r="J104" s="126">
        <v>17</v>
      </c>
      <c r="K104" s="126">
        <v>17</v>
      </c>
      <c r="L104" s="126">
        <v>17</v>
      </c>
      <c r="M104" s="126">
        <v>17</v>
      </c>
      <c r="N104" s="126">
        <v>17</v>
      </c>
      <c r="O104" s="126">
        <v>17</v>
      </c>
      <c r="P104" s="126"/>
      <c r="Q104" s="126">
        <v>17</v>
      </c>
    </row>
    <row r="105" outlineLevel="1" spans="1:17">
      <c r="A105" s="71"/>
      <c r="B105" s="68" t="s">
        <v>1470</v>
      </c>
      <c r="C105" s="75" t="s">
        <v>1475</v>
      </c>
      <c r="D105" s="75" t="s">
        <v>1475</v>
      </c>
      <c r="E105" s="70" t="s">
        <v>1311</v>
      </c>
      <c r="F105" s="70" t="s">
        <v>17</v>
      </c>
      <c r="G105" s="70" t="s">
        <v>196</v>
      </c>
      <c r="H105" s="75"/>
      <c r="I105" s="90" t="s">
        <v>556</v>
      </c>
      <c r="J105" s="126">
        <v>143</v>
      </c>
      <c r="K105" s="126">
        <v>143</v>
      </c>
      <c r="L105" s="126">
        <v>143</v>
      </c>
      <c r="M105" s="126">
        <v>143</v>
      </c>
      <c r="N105" s="126">
        <v>143</v>
      </c>
      <c r="O105" s="126">
        <v>143</v>
      </c>
      <c r="P105" s="126"/>
      <c r="Q105" s="126">
        <v>143</v>
      </c>
    </row>
    <row r="106" outlineLevel="1" spans="1:17">
      <c r="A106" s="71"/>
      <c r="B106" s="68" t="s">
        <v>1470</v>
      </c>
      <c r="C106" s="75" t="s">
        <v>1476</v>
      </c>
      <c r="D106" s="75" t="s">
        <v>1476</v>
      </c>
      <c r="E106" s="70" t="s">
        <v>1311</v>
      </c>
      <c r="F106" s="70" t="s">
        <v>17</v>
      </c>
      <c r="G106" s="70" t="s">
        <v>196</v>
      </c>
      <c r="H106" s="75"/>
      <c r="I106" s="90" t="s">
        <v>556</v>
      </c>
      <c r="J106" s="126">
        <v>2</v>
      </c>
      <c r="K106" s="126">
        <v>2</v>
      </c>
      <c r="L106" s="126">
        <v>2</v>
      </c>
      <c r="M106" s="126">
        <v>2</v>
      </c>
      <c r="N106" s="126">
        <v>2</v>
      </c>
      <c r="O106" s="126">
        <v>2</v>
      </c>
      <c r="P106" s="126"/>
      <c r="Q106" s="126">
        <v>2</v>
      </c>
    </row>
    <row r="107" outlineLevel="1" spans="1:17">
      <c r="A107" s="71"/>
      <c r="B107" s="68" t="s">
        <v>1477</v>
      </c>
      <c r="C107" s="75" t="s">
        <v>1478</v>
      </c>
      <c r="D107" s="75" t="s">
        <v>1478</v>
      </c>
      <c r="E107" s="70" t="s">
        <v>1311</v>
      </c>
      <c r="F107" s="70" t="s">
        <v>51</v>
      </c>
      <c r="G107" s="70" t="s">
        <v>18</v>
      </c>
      <c r="H107" s="75"/>
      <c r="I107" s="90" t="s">
        <v>556</v>
      </c>
      <c r="J107" s="126">
        <v>741.855471</v>
      </c>
      <c r="K107" s="126">
        <v>32.795031</v>
      </c>
      <c r="L107" s="126">
        <v>63.455064</v>
      </c>
      <c r="M107" s="126">
        <v>89.572996</v>
      </c>
      <c r="N107" s="126">
        <v>109.601365</v>
      </c>
      <c r="O107" s="126">
        <v>140.475145</v>
      </c>
      <c r="P107" s="126"/>
      <c r="Q107" s="126">
        <v>152.929484</v>
      </c>
    </row>
    <row r="108" outlineLevel="1" spans="1:17">
      <c r="A108" s="71"/>
      <c r="B108" s="68" t="s">
        <v>1477</v>
      </c>
      <c r="C108" s="75" t="s">
        <v>1479</v>
      </c>
      <c r="D108" s="75" t="s">
        <v>1479</v>
      </c>
      <c r="E108" s="70" t="s">
        <v>1311</v>
      </c>
      <c r="F108" s="70" t="s">
        <v>51</v>
      </c>
      <c r="G108" s="70" t="s">
        <v>18</v>
      </c>
      <c r="H108" s="75"/>
      <c r="I108" s="90" t="s">
        <v>556</v>
      </c>
      <c r="J108" s="126">
        <v>5548.233707</v>
      </c>
      <c r="K108" s="126">
        <v>193.930395</v>
      </c>
      <c r="L108" s="126">
        <v>500.785858</v>
      </c>
      <c r="M108" s="126">
        <v>691.572159</v>
      </c>
      <c r="N108" s="126">
        <v>799.357428</v>
      </c>
      <c r="O108" s="126">
        <v>869.306839</v>
      </c>
      <c r="P108" s="126"/>
      <c r="Q108" s="126">
        <v>1149.022765</v>
      </c>
    </row>
    <row r="109" customHeight="1" outlineLevel="1" spans="1:17">
      <c r="A109" s="71"/>
      <c r="B109" s="68" t="s">
        <v>1477</v>
      </c>
      <c r="C109" s="75" t="s">
        <v>1480</v>
      </c>
      <c r="D109" s="75" t="s">
        <v>1480</v>
      </c>
      <c r="E109" s="70" t="s">
        <v>1311</v>
      </c>
      <c r="F109" s="70" t="s">
        <v>51</v>
      </c>
      <c r="G109" s="70" t="s">
        <v>18</v>
      </c>
      <c r="H109" s="75"/>
      <c r="I109" s="90" t="s">
        <v>556</v>
      </c>
      <c r="J109" s="126">
        <v>10413.188567</v>
      </c>
      <c r="K109" s="126">
        <v>722.470262</v>
      </c>
      <c r="L109" s="126">
        <v>1357.391538</v>
      </c>
      <c r="M109" s="126">
        <v>1909.745982</v>
      </c>
      <c r="N109" s="126">
        <v>2896.33589</v>
      </c>
      <c r="O109" s="126">
        <v>3900.950742</v>
      </c>
      <c r="P109" s="126"/>
      <c r="Q109" s="126">
        <v>4528.261435</v>
      </c>
    </row>
    <row r="110" customHeight="1" outlineLevel="1" spans="1:17">
      <c r="A110" s="71"/>
      <c r="B110" s="68" t="s">
        <v>1477</v>
      </c>
      <c r="C110" s="75" t="s">
        <v>1481</v>
      </c>
      <c r="D110" s="75" t="s">
        <v>1481</v>
      </c>
      <c r="E110" s="70" t="s">
        <v>1311</v>
      </c>
      <c r="F110" s="70" t="s">
        <v>51</v>
      </c>
      <c r="G110" s="70" t="s">
        <v>18</v>
      </c>
      <c r="H110" s="75"/>
      <c r="I110" s="90" t="s">
        <v>556</v>
      </c>
      <c r="J110" s="126">
        <v>3361.649287</v>
      </c>
      <c r="K110" s="126">
        <v>55.859638</v>
      </c>
      <c r="L110" s="126">
        <v>55.859638</v>
      </c>
      <c r="M110" s="126">
        <v>105.859638</v>
      </c>
      <c r="N110" s="126">
        <v>135.859638</v>
      </c>
      <c r="O110" s="126">
        <v>135.859638</v>
      </c>
      <c r="P110" s="126"/>
      <c r="Q110" s="126">
        <v>135.889638</v>
      </c>
    </row>
    <row r="111" outlineLevel="1" spans="1:17">
      <c r="A111" s="71"/>
      <c r="B111" s="68" t="s">
        <v>1477</v>
      </c>
      <c r="C111" s="75" t="s">
        <v>1482</v>
      </c>
      <c r="D111" s="75" t="s">
        <v>1482</v>
      </c>
      <c r="E111" s="70" t="s">
        <v>1311</v>
      </c>
      <c r="F111" s="70" t="s">
        <v>51</v>
      </c>
      <c r="G111" s="70" t="s">
        <v>18</v>
      </c>
      <c r="H111" s="75"/>
      <c r="I111" s="90" t="s">
        <v>556</v>
      </c>
      <c r="J111" s="126">
        <v>80.105551</v>
      </c>
      <c r="K111" s="126">
        <v>0</v>
      </c>
      <c r="L111" s="126">
        <v>0</v>
      </c>
      <c r="M111" s="126">
        <v>198.001688</v>
      </c>
      <c r="N111" s="126">
        <v>198.001688</v>
      </c>
      <c r="O111" s="126">
        <v>598.001688</v>
      </c>
      <c r="P111" s="126"/>
      <c r="Q111" s="126">
        <v>598.001688</v>
      </c>
    </row>
    <row r="112" outlineLevel="1" spans="1:17">
      <c r="A112" s="71"/>
      <c r="B112" s="68" t="s">
        <v>1477</v>
      </c>
      <c r="C112" s="75" t="s">
        <v>1483</v>
      </c>
      <c r="D112" s="75" t="s">
        <v>1483</v>
      </c>
      <c r="E112" s="70" t="s">
        <v>1311</v>
      </c>
      <c r="F112" s="70" t="s">
        <v>51</v>
      </c>
      <c r="G112" s="70" t="s">
        <v>18</v>
      </c>
      <c r="H112" s="75"/>
      <c r="I112" s="90" t="s">
        <v>556</v>
      </c>
      <c r="J112" s="126">
        <v>181.449544</v>
      </c>
      <c r="K112" s="126">
        <v>5.439358</v>
      </c>
      <c r="L112" s="126">
        <v>8.367388</v>
      </c>
      <c r="M112" s="126">
        <v>14.82227</v>
      </c>
      <c r="N112" s="126">
        <v>642.713102</v>
      </c>
      <c r="O112" s="126">
        <v>694.800691</v>
      </c>
      <c r="P112" s="126"/>
      <c r="Q112" s="126">
        <v>698.106197</v>
      </c>
    </row>
    <row r="113" ht="36" outlineLevel="1" spans="1:17">
      <c r="A113" s="71"/>
      <c r="B113" s="68" t="s">
        <v>1484</v>
      </c>
      <c r="C113" s="75" t="s">
        <v>1485</v>
      </c>
      <c r="D113" s="75" t="s">
        <v>1485</v>
      </c>
      <c r="E113" s="70" t="s">
        <v>1311</v>
      </c>
      <c r="F113" s="70" t="s">
        <v>51</v>
      </c>
      <c r="G113" s="75" t="s">
        <v>46</v>
      </c>
      <c r="H113" s="75" t="s">
        <v>1486</v>
      </c>
      <c r="I113" s="90" t="s">
        <v>556</v>
      </c>
      <c r="J113" s="61" t="s">
        <v>1469</v>
      </c>
      <c r="K113" s="127">
        <v>0.04420677</v>
      </c>
      <c r="L113" s="127">
        <v>0.08553562</v>
      </c>
      <c r="M113" s="127">
        <v>0.12074184</v>
      </c>
      <c r="N113" s="127">
        <v>0.14773951</v>
      </c>
      <c r="O113" s="127">
        <v>0.18935649</v>
      </c>
      <c r="P113" s="127"/>
      <c r="Q113" s="127">
        <v>0.20617647</v>
      </c>
    </row>
    <row r="114" ht="36" outlineLevel="1" spans="1:17">
      <c r="A114" s="71"/>
      <c r="B114" s="68" t="s">
        <v>1484</v>
      </c>
      <c r="C114" s="75" t="s">
        <v>1487</v>
      </c>
      <c r="D114" s="75" t="s">
        <v>1487</v>
      </c>
      <c r="E114" s="70" t="s">
        <v>1311</v>
      </c>
      <c r="F114" s="70" t="s">
        <v>51</v>
      </c>
      <c r="G114" s="75" t="s">
        <v>46</v>
      </c>
      <c r="H114" s="75" t="s">
        <v>1488</v>
      </c>
      <c r="I114" s="90" t="s">
        <v>556</v>
      </c>
      <c r="J114" s="61" t="s">
        <v>1469</v>
      </c>
      <c r="K114" s="127">
        <v>0.03495354</v>
      </c>
      <c r="L114" s="127">
        <v>0.09026041</v>
      </c>
      <c r="M114" s="127">
        <v>0.12464727</v>
      </c>
      <c r="N114" s="127">
        <v>0.14407422</v>
      </c>
      <c r="O114" s="127">
        <v>0.15668173</v>
      </c>
      <c r="P114" s="127"/>
      <c r="Q114" s="127">
        <v>0.20709704</v>
      </c>
    </row>
    <row r="115" ht="36" outlineLevel="1" spans="1:17">
      <c r="A115" s="71"/>
      <c r="B115" s="68" t="s">
        <v>1484</v>
      </c>
      <c r="C115" s="75" t="s">
        <v>1489</v>
      </c>
      <c r="D115" s="75" t="s">
        <v>1489</v>
      </c>
      <c r="E115" s="70" t="s">
        <v>1311</v>
      </c>
      <c r="F115" s="70" t="s">
        <v>51</v>
      </c>
      <c r="G115" s="75" t="s">
        <v>46</v>
      </c>
      <c r="H115" s="75" t="s">
        <v>1490</v>
      </c>
      <c r="I115" s="90" t="s">
        <v>556</v>
      </c>
      <c r="J115" s="61" t="s">
        <v>1469</v>
      </c>
      <c r="K115" s="127">
        <v>0.06938031</v>
      </c>
      <c r="L115" s="127">
        <v>0.13035311</v>
      </c>
      <c r="M115" s="127">
        <v>0.18339685</v>
      </c>
      <c r="N115" s="127">
        <v>0.27814112</v>
      </c>
      <c r="O115" s="127">
        <v>0.37461635</v>
      </c>
      <c r="P115" s="127"/>
      <c r="Q115" s="127">
        <v>0.4348583</v>
      </c>
    </row>
    <row r="116" ht="36" outlineLevel="1" spans="1:17">
      <c r="A116" s="71"/>
      <c r="B116" s="68" t="s">
        <v>1484</v>
      </c>
      <c r="C116" s="75" t="s">
        <v>1491</v>
      </c>
      <c r="D116" s="75" t="s">
        <v>1491</v>
      </c>
      <c r="E116" s="70" t="s">
        <v>1311</v>
      </c>
      <c r="F116" s="70" t="s">
        <v>51</v>
      </c>
      <c r="G116" s="75" t="s">
        <v>46</v>
      </c>
      <c r="H116" s="75" t="s">
        <v>1492</v>
      </c>
      <c r="I116" s="90" t="s">
        <v>556</v>
      </c>
      <c r="J116" s="61" t="s">
        <v>1469</v>
      </c>
      <c r="K116" s="127">
        <v>0.01661674</v>
      </c>
      <c r="L116" s="127">
        <v>0.01661674</v>
      </c>
      <c r="M116" s="127">
        <v>0.03149039</v>
      </c>
      <c r="N116" s="127">
        <v>0.04041458</v>
      </c>
      <c r="O116" s="127">
        <v>0.04041458</v>
      </c>
      <c r="P116" s="127"/>
      <c r="Q116" s="127">
        <v>0.0404235</v>
      </c>
    </row>
    <row r="117" ht="36" outlineLevel="1" spans="1:17">
      <c r="A117" s="71"/>
      <c r="B117" s="68" t="s">
        <v>1484</v>
      </c>
      <c r="C117" s="75" t="s">
        <v>1493</v>
      </c>
      <c r="D117" s="75" t="s">
        <v>1493</v>
      </c>
      <c r="E117" s="70" t="s">
        <v>1311</v>
      </c>
      <c r="F117" s="70" t="s">
        <v>51</v>
      </c>
      <c r="G117" s="75" t="s">
        <v>46</v>
      </c>
      <c r="H117" s="75" t="s">
        <v>1494</v>
      </c>
      <c r="I117" s="90" t="s">
        <v>556</v>
      </c>
      <c r="J117" s="61" t="s">
        <v>1469</v>
      </c>
      <c r="K117" s="128">
        <v>0</v>
      </c>
      <c r="L117" s="128">
        <v>0</v>
      </c>
      <c r="M117" s="127">
        <v>2.47175989</v>
      </c>
      <c r="N117" s="127">
        <v>2.47175989</v>
      </c>
      <c r="O117" s="127">
        <v>7.46517165</v>
      </c>
      <c r="P117" s="127"/>
      <c r="Q117" s="127">
        <v>7.46517165</v>
      </c>
    </row>
    <row r="118" ht="36" outlineLevel="1" spans="1:17">
      <c r="A118" s="83"/>
      <c r="B118" s="68" t="s">
        <v>1484</v>
      </c>
      <c r="C118" s="75" t="s">
        <v>1495</v>
      </c>
      <c r="D118" s="75" t="s">
        <v>1495</v>
      </c>
      <c r="E118" s="70" t="s">
        <v>1311</v>
      </c>
      <c r="F118" s="70" t="s">
        <v>51</v>
      </c>
      <c r="G118" s="75" t="s">
        <v>46</v>
      </c>
      <c r="H118" s="75" t="s">
        <v>1496</v>
      </c>
      <c r="I118" s="90" t="s">
        <v>556</v>
      </c>
      <c r="J118" s="61" t="s">
        <v>1469</v>
      </c>
      <c r="K118" s="127">
        <v>0.02997725</v>
      </c>
      <c r="L118" s="127">
        <v>0.04611413</v>
      </c>
      <c r="M118" s="127">
        <v>0.08168811</v>
      </c>
      <c r="N118" s="127">
        <v>3.5421037</v>
      </c>
      <c r="O118" s="127">
        <v>3.82916747</v>
      </c>
      <c r="P118" s="127"/>
      <c r="Q118" s="127">
        <v>3.84738469</v>
      </c>
    </row>
    <row r="119" customHeight="1" outlineLevel="1" spans="1:17">
      <c r="A119" s="112" t="s">
        <v>1497</v>
      </c>
      <c r="B119" s="112"/>
      <c r="C119" s="112"/>
      <c r="D119" s="112"/>
      <c r="E119" s="112"/>
      <c r="F119" s="112"/>
      <c r="G119" s="112"/>
      <c r="H119" s="112"/>
      <c r="I119" s="90" t="s">
        <v>556</v>
      </c>
      <c r="J119" s="61"/>
      <c r="K119" s="61"/>
      <c r="L119" s="61"/>
      <c r="M119" s="61"/>
      <c r="N119" s="61"/>
      <c r="O119" s="61"/>
      <c r="P119" s="61"/>
      <c r="Q119" s="61"/>
    </row>
    <row r="120" customHeight="1" outlineLevel="1" spans="1:17">
      <c r="A120" s="113" t="s">
        <v>1498</v>
      </c>
      <c r="B120" s="114" t="s">
        <v>1499</v>
      </c>
      <c r="C120" s="115" t="s">
        <v>1500</v>
      </c>
      <c r="D120" s="116" t="s">
        <v>1501</v>
      </c>
      <c r="E120" s="116" t="s">
        <v>16</v>
      </c>
      <c r="F120" s="116" t="s">
        <v>17</v>
      </c>
      <c r="G120" s="116" t="s">
        <v>18</v>
      </c>
      <c r="H120" s="116"/>
      <c r="I120" s="90" t="s">
        <v>556</v>
      </c>
      <c r="J120" s="61"/>
      <c r="K120" s="61">
        <v>0</v>
      </c>
      <c r="L120" s="61">
        <v>0</v>
      </c>
      <c r="M120" s="61">
        <v>0</v>
      </c>
      <c r="N120" s="61">
        <v>0</v>
      </c>
      <c r="O120" s="61">
        <v>0</v>
      </c>
      <c r="P120" s="61">
        <v>0</v>
      </c>
      <c r="Q120" s="61"/>
    </row>
    <row r="121" ht="36" outlineLevel="1" spans="1:17">
      <c r="A121" s="113"/>
      <c r="B121" s="114" t="s">
        <v>1502</v>
      </c>
      <c r="C121" s="115" t="s">
        <v>1503</v>
      </c>
      <c r="D121" s="116" t="s">
        <v>1504</v>
      </c>
      <c r="E121" s="116" t="s">
        <v>16</v>
      </c>
      <c r="F121" s="116" t="s">
        <v>17</v>
      </c>
      <c r="G121" s="116" t="s">
        <v>46</v>
      </c>
      <c r="H121" s="116" t="s">
        <v>1505</v>
      </c>
      <c r="I121" s="90" t="s">
        <v>556</v>
      </c>
      <c r="J121" s="61"/>
      <c r="K121" s="125">
        <v>0</v>
      </c>
      <c r="L121" s="125">
        <v>0</v>
      </c>
      <c r="M121" s="125">
        <v>0</v>
      </c>
      <c r="N121" s="125">
        <v>0</v>
      </c>
      <c r="O121" s="125">
        <v>0</v>
      </c>
      <c r="P121" s="125">
        <v>0</v>
      </c>
      <c r="Q121" s="61"/>
    </row>
    <row r="122" outlineLevel="1" spans="1:17">
      <c r="A122" s="113"/>
      <c r="B122" s="114" t="s">
        <v>1506</v>
      </c>
      <c r="C122" s="116" t="s">
        <v>1507</v>
      </c>
      <c r="D122" s="116" t="s">
        <v>1507</v>
      </c>
      <c r="E122" s="116" t="s">
        <v>1311</v>
      </c>
      <c r="F122" s="116" t="s">
        <v>17</v>
      </c>
      <c r="G122" s="116" t="s">
        <v>18</v>
      </c>
      <c r="H122" s="116"/>
      <c r="I122" s="129"/>
      <c r="J122" s="61"/>
      <c r="K122" s="61"/>
      <c r="L122" s="61"/>
      <c r="M122" s="61"/>
      <c r="N122" s="61"/>
      <c r="O122" s="61"/>
      <c r="P122" s="61"/>
      <c r="Q122" s="61"/>
    </row>
    <row r="123" ht="48" outlineLevel="1" spans="1:17">
      <c r="A123" s="113"/>
      <c r="B123" s="114" t="s">
        <v>1508</v>
      </c>
      <c r="C123" s="116" t="s">
        <v>1509</v>
      </c>
      <c r="D123" s="116" t="s">
        <v>1509</v>
      </c>
      <c r="E123" s="116" t="s">
        <v>1311</v>
      </c>
      <c r="F123" s="116" t="s">
        <v>17</v>
      </c>
      <c r="G123" s="116" t="s">
        <v>46</v>
      </c>
      <c r="H123" s="116" t="s">
        <v>1510</v>
      </c>
      <c r="I123" s="129"/>
      <c r="J123" s="61"/>
      <c r="K123" s="61"/>
      <c r="L123" s="61"/>
      <c r="M123" s="61"/>
      <c r="N123" s="61"/>
      <c r="O123" s="61"/>
      <c r="P123" s="61"/>
      <c r="Q123" s="61"/>
    </row>
    <row r="124" outlineLevel="1" spans="1:17">
      <c r="A124" s="113"/>
      <c r="B124" s="114" t="s">
        <v>1511</v>
      </c>
      <c r="C124" s="116" t="s">
        <v>1512</v>
      </c>
      <c r="D124" s="116" t="s">
        <v>1512</v>
      </c>
      <c r="E124" s="116" t="s">
        <v>1311</v>
      </c>
      <c r="F124" s="116" t="s">
        <v>17</v>
      </c>
      <c r="G124" s="116" t="s">
        <v>18</v>
      </c>
      <c r="H124" s="116"/>
      <c r="I124" s="129"/>
      <c r="J124" s="61"/>
      <c r="K124" s="61"/>
      <c r="L124" s="61"/>
      <c r="M124" s="61"/>
      <c r="N124" s="61"/>
      <c r="O124" s="61"/>
      <c r="P124" s="61"/>
      <c r="Q124" s="61"/>
    </row>
    <row r="125" outlineLevel="1" spans="1:17">
      <c r="A125" s="113"/>
      <c r="B125" s="114" t="s">
        <v>1513</v>
      </c>
      <c r="C125" s="116" t="s">
        <v>1514</v>
      </c>
      <c r="D125" s="116" t="s">
        <v>1514</v>
      </c>
      <c r="E125" s="116" t="s">
        <v>1311</v>
      </c>
      <c r="F125" s="116" t="s">
        <v>17</v>
      </c>
      <c r="G125" s="116" t="s">
        <v>18</v>
      </c>
      <c r="H125" s="116"/>
      <c r="I125" s="129"/>
      <c r="J125" s="61"/>
      <c r="K125" s="61"/>
      <c r="L125" s="61"/>
      <c r="M125" s="61"/>
      <c r="N125" s="61"/>
      <c r="O125" s="61"/>
      <c r="P125" s="61"/>
      <c r="Q125" s="61"/>
    </row>
    <row r="126" outlineLevel="1" spans="1:17">
      <c r="A126" s="113"/>
      <c r="B126" s="114" t="s">
        <v>1515</v>
      </c>
      <c r="C126" s="116" t="s">
        <v>1516</v>
      </c>
      <c r="D126" s="116" t="s">
        <v>1516</v>
      </c>
      <c r="E126" s="116" t="s">
        <v>1311</v>
      </c>
      <c r="F126" s="116" t="s">
        <v>17</v>
      </c>
      <c r="G126" s="116" t="s">
        <v>196</v>
      </c>
      <c r="H126" s="116"/>
      <c r="I126" s="129"/>
      <c r="J126" s="61"/>
      <c r="K126" s="61"/>
      <c r="L126" s="61"/>
      <c r="M126" s="61"/>
      <c r="N126" s="61"/>
      <c r="O126" s="61"/>
      <c r="P126" s="61"/>
      <c r="Q126" s="61"/>
    </row>
    <row r="127" outlineLevel="1" spans="1:17">
      <c r="A127" s="113"/>
      <c r="B127" s="114" t="s">
        <v>1517</v>
      </c>
      <c r="C127" s="116" t="s">
        <v>1518</v>
      </c>
      <c r="D127" s="116" t="s">
        <v>1518</v>
      </c>
      <c r="E127" s="116" t="s">
        <v>1311</v>
      </c>
      <c r="F127" s="116" t="s">
        <v>34</v>
      </c>
      <c r="G127" s="116" t="s">
        <v>18</v>
      </c>
      <c r="H127" s="117"/>
      <c r="I127" s="117"/>
      <c r="J127" s="61"/>
      <c r="K127" s="61"/>
      <c r="L127" s="61"/>
      <c r="M127" s="61"/>
      <c r="N127" s="61"/>
      <c r="O127" s="61"/>
      <c r="P127" s="61"/>
      <c r="Q127" s="61"/>
    </row>
    <row r="128" outlineLevel="1" spans="1:17">
      <c r="A128" s="113"/>
      <c r="B128" s="114" t="s">
        <v>1519</v>
      </c>
      <c r="C128" s="116" t="s">
        <v>1520</v>
      </c>
      <c r="D128" s="116" t="s">
        <v>1520</v>
      </c>
      <c r="E128" s="116" t="s">
        <v>1311</v>
      </c>
      <c r="F128" s="116" t="s">
        <v>34</v>
      </c>
      <c r="G128" s="116" t="s">
        <v>18</v>
      </c>
      <c r="H128" s="116"/>
      <c r="I128" s="129"/>
      <c r="J128" s="61"/>
      <c r="K128" s="61"/>
      <c r="L128" s="61"/>
      <c r="M128" s="61"/>
      <c r="N128" s="61"/>
      <c r="O128" s="61"/>
      <c r="P128" s="61"/>
      <c r="Q128" s="61"/>
    </row>
    <row r="129" outlineLevel="1" spans="1:17">
      <c r="A129" s="113"/>
      <c r="B129" s="114" t="s">
        <v>1521</v>
      </c>
      <c r="C129" s="116" t="s">
        <v>1522</v>
      </c>
      <c r="D129" s="116" t="s">
        <v>1522</v>
      </c>
      <c r="E129" s="116" t="s">
        <v>1311</v>
      </c>
      <c r="F129" s="116" t="s">
        <v>34</v>
      </c>
      <c r="G129" s="116" t="s">
        <v>196</v>
      </c>
      <c r="H129" s="116"/>
      <c r="I129" s="129"/>
      <c r="J129" s="61"/>
      <c r="K129" s="61"/>
      <c r="L129" s="61"/>
      <c r="M129" s="61"/>
      <c r="N129" s="61"/>
      <c r="O129" s="61"/>
      <c r="P129" s="61"/>
      <c r="Q129" s="61"/>
    </row>
    <row r="130" customHeight="1" outlineLevel="1" spans="1:17">
      <c r="A130" s="113" t="s">
        <v>1523</v>
      </c>
      <c r="B130" s="114" t="s">
        <v>1524</v>
      </c>
      <c r="C130" s="115" t="s">
        <v>1525</v>
      </c>
      <c r="D130" s="116" t="s">
        <v>1526</v>
      </c>
      <c r="E130" s="116" t="s">
        <v>16</v>
      </c>
      <c r="F130" s="116" t="s">
        <v>17</v>
      </c>
      <c r="G130" s="116" t="s">
        <v>18</v>
      </c>
      <c r="H130" s="116"/>
      <c r="I130" s="90" t="s">
        <v>556</v>
      </c>
      <c r="J130" s="61"/>
      <c r="K130" s="61">
        <v>0</v>
      </c>
      <c r="L130" s="61">
        <v>0</v>
      </c>
      <c r="M130" s="61">
        <v>0</v>
      </c>
      <c r="N130" s="61">
        <v>0</v>
      </c>
      <c r="O130" s="61">
        <v>0</v>
      </c>
      <c r="P130" s="61">
        <v>0</v>
      </c>
      <c r="Q130" s="61"/>
    </row>
    <row r="131" ht="36" outlineLevel="1" spans="1:17">
      <c r="A131" s="130"/>
      <c r="B131" s="114" t="s">
        <v>1527</v>
      </c>
      <c r="C131" s="115" t="s">
        <v>1528</v>
      </c>
      <c r="D131" s="116" t="s">
        <v>1529</v>
      </c>
      <c r="E131" s="116" t="s">
        <v>16</v>
      </c>
      <c r="F131" s="116" t="s">
        <v>17</v>
      </c>
      <c r="G131" s="116" t="s">
        <v>46</v>
      </c>
      <c r="H131" s="116" t="s">
        <v>1530</v>
      </c>
      <c r="I131" s="90" t="s">
        <v>556</v>
      </c>
      <c r="J131" s="61"/>
      <c r="K131" s="125">
        <v>0</v>
      </c>
      <c r="L131" s="125">
        <v>0</v>
      </c>
      <c r="M131" s="125">
        <v>0</v>
      </c>
      <c r="N131" s="125">
        <v>0</v>
      </c>
      <c r="O131" s="125">
        <v>0</v>
      </c>
      <c r="P131" s="125">
        <v>0</v>
      </c>
      <c r="Q131" s="61"/>
    </row>
    <row r="132" ht="24" outlineLevel="1" spans="1:17">
      <c r="A132" s="131" t="s">
        <v>1523</v>
      </c>
      <c r="B132" s="132" t="s">
        <v>1531</v>
      </c>
      <c r="C132" s="133" t="s">
        <v>1532</v>
      </c>
      <c r="D132" s="133" t="s">
        <v>1532</v>
      </c>
      <c r="E132" s="133" t="s">
        <v>1311</v>
      </c>
      <c r="F132" s="133" t="s">
        <v>17</v>
      </c>
      <c r="G132" s="133" t="s">
        <v>18</v>
      </c>
      <c r="H132" s="133"/>
      <c r="I132" s="90" t="s">
        <v>556</v>
      </c>
      <c r="J132" s="61">
        <v>0</v>
      </c>
      <c r="K132" s="61">
        <v>0</v>
      </c>
      <c r="L132" s="61">
        <v>0</v>
      </c>
      <c r="M132" s="61">
        <v>0</v>
      </c>
      <c r="N132" s="61">
        <v>0</v>
      </c>
      <c r="O132" s="61">
        <v>0</v>
      </c>
      <c r="P132" s="61"/>
      <c r="Q132" s="61">
        <v>0</v>
      </c>
    </row>
    <row r="133" ht="36" spans="1:17">
      <c r="A133" s="130"/>
      <c r="B133" s="132" t="s">
        <v>1533</v>
      </c>
      <c r="C133" s="133" t="s">
        <v>1534</v>
      </c>
      <c r="D133" s="133" t="s">
        <v>1534</v>
      </c>
      <c r="E133" s="133" t="s">
        <v>1311</v>
      </c>
      <c r="F133" s="133" t="s">
        <v>17</v>
      </c>
      <c r="G133" s="133" t="s">
        <v>46</v>
      </c>
      <c r="H133" s="133" t="s">
        <v>1535</v>
      </c>
      <c r="I133" s="90" t="s">
        <v>556</v>
      </c>
      <c r="J133" s="61">
        <v>0</v>
      </c>
      <c r="K133" s="61">
        <v>0</v>
      </c>
      <c r="L133" s="61">
        <v>0</v>
      </c>
      <c r="M133" s="61">
        <v>0</v>
      </c>
      <c r="N133" s="61">
        <v>0</v>
      </c>
      <c r="O133" s="61">
        <v>0</v>
      </c>
      <c r="P133" s="61"/>
      <c r="Q133" s="61">
        <v>0</v>
      </c>
    </row>
    <row r="134" ht="24" outlineLevel="1" spans="1:17">
      <c r="A134" s="130"/>
      <c r="B134" s="132" t="s">
        <v>1536</v>
      </c>
      <c r="C134" s="133" t="s">
        <v>1537</v>
      </c>
      <c r="D134" s="133" t="s">
        <v>1537</v>
      </c>
      <c r="E134" s="133" t="s">
        <v>1311</v>
      </c>
      <c r="F134" s="133" t="s">
        <v>17</v>
      </c>
      <c r="G134" s="133" t="s">
        <v>18</v>
      </c>
      <c r="H134" s="133"/>
      <c r="I134" s="90" t="s">
        <v>556</v>
      </c>
      <c r="J134" s="61">
        <v>0</v>
      </c>
      <c r="K134" s="61">
        <v>0</v>
      </c>
      <c r="L134" s="61">
        <v>0</v>
      </c>
      <c r="M134" s="61">
        <v>0</v>
      </c>
      <c r="N134" s="61">
        <v>0</v>
      </c>
      <c r="O134" s="61">
        <v>0</v>
      </c>
      <c r="P134" s="61"/>
      <c r="Q134" s="61">
        <v>0</v>
      </c>
    </row>
    <row r="135" ht="24" outlineLevel="1" spans="1:17">
      <c r="A135" s="130"/>
      <c r="B135" s="132" t="s">
        <v>1538</v>
      </c>
      <c r="C135" s="133" t="s">
        <v>1539</v>
      </c>
      <c r="D135" s="133" t="s">
        <v>1539</v>
      </c>
      <c r="E135" s="133" t="s">
        <v>1311</v>
      </c>
      <c r="F135" s="133" t="s">
        <v>17</v>
      </c>
      <c r="G135" s="133" t="s">
        <v>18</v>
      </c>
      <c r="H135" s="133"/>
      <c r="I135" s="90" t="s">
        <v>556</v>
      </c>
      <c r="J135" s="61">
        <v>0</v>
      </c>
      <c r="K135" s="61">
        <v>0</v>
      </c>
      <c r="L135" s="61">
        <v>0</v>
      </c>
      <c r="M135" s="61">
        <v>0</v>
      </c>
      <c r="N135" s="61">
        <v>0</v>
      </c>
      <c r="O135" s="61">
        <v>0</v>
      </c>
      <c r="P135" s="61"/>
      <c r="Q135" s="61">
        <v>0</v>
      </c>
    </row>
    <row r="136" ht="24" outlineLevel="1" spans="1:17">
      <c r="A136" s="130"/>
      <c r="B136" s="132" t="s">
        <v>1540</v>
      </c>
      <c r="C136" s="133" t="s">
        <v>1541</v>
      </c>
      <c r="D136" s="133" t="s">
        <v>1541</v>
      </c>
      <c r="E136" s="133" t="s">
        <v>1311</v>
      </c>
      <c r="F136" s="133" t="s">
        <v>17</v>
      </c>
      <c r="G136" s="133" t="s">
        <v>196</v>
      </c>
      <c r="H136" s="133"/>
      <c r="I136" s="90" t="s">
        <v>556</v>
      </c>
      <c r="J136" s="61">
        <v>0</v>
      </c>
      <c r="K136" s="61">
        <v>0</v>
      </c>
      <c r="L136" s="61">
        <v>0</v>
      </c>
      <c r="M136" s="61">
        <v>0</v>
      </c>
      <c r="N136" s="61">
        <v>0</v>
      </c>
      <c r="O136" s="61">
        <v>0</v>
      </c>
      <c r="P136" s="61"/>
      <c r="Q136" s="61">
        <v>0</v>
      </c>
    </row>
    <row r="137" ht="24" outlineLevel="1" spans="1:17">
      <c r="A137" s="130"/>
      <c r="B137" s="132" t="s">
        <v>1542</v>
      </c>
      <c r="C137" s="133" t="s">
        <v>1543</v>
      </c>
      <c r="D137" s="133" t="s">
        <v>1543</v>
      </c>
      <c r="E137" s="133" t="s">
        <v>1311</v>
      </c>
      <c r="F137" s="133" t="s">
        <v>34</v>
      </c>
      <c r="G137" s="133" t="s">
        <v>18</v>
      </c>
      <c r="H137" s="134"/>
      <c r="I137" s="90" t="s">
        <v>556</v>
      </c>
      <c r="J137" s="61">
        <v>0</v>
      </c>
      <c r="K137" s="61">
        <v>0</v>
      </c>
      <c r="L137" s="61">
        <v>0</v>
      </c>
      <c r="M137" s="61">
        <v>0</v>
      </c>
      <c r="N137" s="61">
        <v>0</v>
      </c>
      <c r="O137" s="61">
        <v>0</v>
      </c>
      <c r="P137" s="61"/>
      <c r="Q137" s="61">
        <v>0</v>
      </c>
    </row>
    <row r="138" ht="24" outlineLevel="1" spans="1:17">
      <c r="A138" s="130"/>
      <c r="B138" s="132" t="s">
        <v>1544</v>
      </c>
      <c r="C138" s="133" t="s">
        <v>1545</v>
      </c>
      <c r="D138" s="133" t="s">
        <v>1545</v>
      </c>
      <c r="E138" s="133" t="s">
        <v>1311</v>
      </c>
      <c r="F138" s="133" t="s">
        <v>34</v>
      </c>
      <c r="G138" s="133" t="s">
        <v>18</v>
      </c>
      <c r="H138" s="133"/>
      <c r="I138" s="90" t="s">
        <v>556</v>
      </c>
      <c r="J138" s="61">
        <v>0</v>
      </c>
      <c r="K138" s="61">
        <v>0</v>
      </c>
      <c r="L138" s="61">
        <v>0</v>
      </c>
      <c r="M138" s="61">
        <v>0</v>
      </c>
      <c r="N138" s="61">
        <v>0</v>
      </c>
      <c r="O138" s="61">
        <v>0</v>
      </c>
      <c r="P138" s="61"/>
      <c r="Q138" s="61">
        <v>0</v>
      </c>
    </row>
    <row r="139" ht="24" outlineLevel="1" spans="1:17">
      <c r="A139" s="130"/>
      <c r="B139" s="132" t="s">
        <v>1546</v>
      </c>
      <c r="C139" s="133" t="s">
        <v>1547</v>
      </c>
      <c r="D139" s="133" t="s">
        <v>1547</v>
      </c>
      <c r="E139" s="133" t="s">
        <v>1311</v>
      </c>
      <c r="F139" s="133" t="s">
        <v>34</v>
      </c>
      <c r="G139" s="133" t="s">
        <v>196</v>
      </c>
      <c r="H139" s="133"/>
      <c r="I139" s="90" t="s">
        <v>556</v>
      </c>
      <c r="J139" s="61">
        <v>0</v>
      </c>
      <c r="K139" s="61">
        <v>0</v>
      </c>
      <c r="L139" s="61">
        <v>0</v>
      </c>
      <c r="M139" s="61">
        <v>0</v>
      </c>
      <c r="N139" s="61">
        <v>0</v>
      </c>
      <c r="O139" s="61">
        <v>0</v>
      </c>
      <c r="P139" s="61"/>
      <c r="Q139" s="61">
        <v>0</v>
      </c>
    </row>
    <row r="140" ht="24" outlineLevel="1" spans="1:17">
      <c r="A140" s="130"/>
      <c r="B140" s="114" t="s">
        <v>1531</v>
      </c>
      <c r="C140" s="116" t="s">
        <v>1548</v>
      </c>
      <c r="D140" s="116" t="s">
        <v>1548</v>
      </c>
      <c r="E140" s="116" t="s">
        <v>1311</v>
      </c>
      <c r="F140" s="116" t="s">
        <v>17</v>
      </c>
      <c r="G140" s="116" t="s">
        <v>18</v>
      </c>
      <c r="H140" s="116"/>
      <c r="I140" s="90" t="s">
        <v>556</v>
      </c>
      <c r="J140" s="61">
        <v>0</v>
      </c>
      <c r="K140" s="61">
        <v>0</v>
      </c>
      <c r="L140" s="61">
        <v>0</v>
      </c>
      <c r="M140" s="61">
        <v>0</v>
      </c>
      <c r="N140" s="61">
        <v>0</v>
      </c>
      <c r="O140" s="61">
        <v>0</v>
      </c>
      <c r="P140" s="61"/>
      <c r="Q140" s="61">
        <v>0</v>
      </c>
    </row>
    <row r="141" ht="48" outlineLevel="1" spans="1:17">
      <c r="A141" s="130"/>
      <c r="B141" s="114" t="s">
        <v>1533</v>
      </c>
      <c r="C141" s="116" t="s">
        <v>1549</v>
      </c>
      <c r="D141" s="116" t="s">
        <v>1549</v>
      </c>
      <c r="E141" s="116" t="s">
        <v>1311</v>
      </c>
      <c r="F141" s="116" t="s">
        <v>17</v>
      </c>
      <c r="G141" s="116" t="s">
        <v>46</v>
      </c>
      <c r="H141" s="116" t="s">
        <v>1550</v>
      </c>
      <c r="I141" s="90" t="s">
        <v>556</v>
      </c>
      <c r="J141" s="61">
        <v>0</v>
      </c>
      <c r="K141" s="61">
        <v>0</v>
      </c>
      <c r="L141" s="61">
        <v>0</v>
      </c>
      <c r="M141" s="61">
        <v>0</v>
      </c>
      <c r="N141" s="61">
        <v>0</v>
      </c>
      <c r="O141" s="61">
        <v>0</v>
      </c>
      <c r="P141" s="61"/>
      <c r="Q141" s="61">
        <v>0</v>
      </c>
    </row>
    <row r="142" ht="24" outlineLevel="1" spans="1:17">
      <c r="A142" s="130"/>
      <c r="B142" s="114" t="s">
        <v>1536</v>
      </c>
      <c r="C142" s="116" t="s">
        <v>1551</v>
      </c>
      <c r="D142" s="116" t="s">
        <v>1551</v>
      </c>
      <c r="E142" s="116" t="s">
        <v>1311</v>
      </c>
      <c r="F142" s="116" t="s">
        <v>17</v>
      </c>
      <c r="G142" s="116" t="s">
        <v>18</v>
      </c>
      <c r="H142" s="116"/>
      <c r="I142" s="90" t="s">
        <v>556</v>
      </c>
      <c r="J142" s="61">
        <v>0</v>
      </c>
      <c r="K142" s="61">
        <v>0</v>
      </c>
      <c r="L142" s="61">
        <v>0</v>
      </c>
      <c r="M142" s="61">
        <v>0</v>
      </c>
      <c r="N142" s="61">
        <v>0</v>
      </c>
      <c r="O142" s="61">
        <v>0</v>
      </c>
      <c r="P142" s="61"/>
      <c r="Q142" s="61">
        <v>0</v>
      </c>
    </row>
    <row r="143" ht="24" outlineLevel="1" spans="1:17">
      <c r="A143" s="130"/>
      <c r="B143" s="114" t="s">
        <v>1538</v>
      </c>
      <c r="C143" s="116" t="s">
        <v>1552</v>
      </c>
      <c r="D143" s="116" t="s">
        <v>1552</v>
      </c>
      <c r="E143" s="116" t="s">
        <v>1311</v>
      </c>
      <c r="F143" s="116" t="s">
        <v>17</v>
      </c>
      <c r="G143" s="116" t="s">
        <v>18</v>
      </c>
      <c r="H143" s="116"/>
      <c r="I143" s="90" t="s">
        <v>556</v>
      </c>
      <c r="J143" s="61">
        <v>0</v>
      </c>
      <c r="K143" s="61">
        <v>0</v>
      </c>
      <c r="L143" s="61">
        <v>0</v>
      </c>
      <c r="M143" s="61">
        <v>0</v>
      </c>
      <c r="N143" s="61">
        <v>0</v>
      </c>
      <c r="O143" s="61">
        <v>0</v>
      </c>
      <c r="P143" s="61"/>
      <c r="Q143" s="61">
        <v>0</v>
      </c>
    </row>
    <row r="144" ht="24" outlineLevel="1" spans="1:17">
      <c r="A144" s="130"/>
      <c r="B144" s="114" t="s">
        <v>1540</v>
      </c>
      <c r="C144" s="116" t="s">
        <v>1553</v>
      </c>
      <c r="D144" s="116" t="s">
        <v>1553</v>
      </c>
      <c r="E144" s="116" t="s">
        <v>1311</v>
      </c>
      <c r="F144" s="116" t="s">
        <v>17</v>
      </c>
      <c r="G144" s="116" t="s">
        <v>196</v>
      </c>
      <c r="H144" s="116"/>
      <c r="I144" s="90" t="s">
        <v>556</v>
      </c>
      <c r="J144" s="61">
        <v>0</v>
      </c>
      <c r="K144" s="61">
        <v>0</v>
      </c>
      <c r="L144" s="61">
        <v>0</v>
      </c>
      <c r="M144" s="61">
        <v>0</v>
      </c>
      <c r="N144" s="61">
        <v>0</v>
      </c>
      <c r="O144" s="61">
        <v>0</v>
      </c>
      <c r="P144" s="61"/>
      <c r="Q144" s="61">
        <v>0</v>
      </c>
    </row>
    <row r="145" ht="24" outlineLevel="1" spans="1:17">
      <c r="A145" s="130"/>
      <c r="B145" s="114" t="s">
        <v>1542</v>
      </c>
      <c r="C145" s="116" t="s">
        <v>1554</v>
      </c>
      <c r="D145" s="116" t="s">
        <v>1554</v>
      </c>
      <c r="E145" s="116" t="s">
        <v>1311</v>
      </c>
      <c r="F145" s="116" t="s">
        <v>34</v>
      </c>
      <c r="G145" s="116" t="s">
        <v>18</v>
      </c>
      <c r="H145" s="117"/>
      <c r="I145" s="90" t="s">
        <v>556</v>
      </c>
      <c r="J145" s="61">
        <v>0</v>
      </c>
      <c r="K145" s="61">
        <v>0</v>
      </c>
      <c r="L145" s="61">
        <v>0</v>
      </c>
      <c r="M145" s="61">
        <v>0</v>
      </c>
      <c r="N145" s="61">
        <v>0</v>
      </c>
      <c r="O145" s="61">
        <v>0</v>
      </c>
      <c r="P145" s="61"/>
      <c r="Q145" s="61">
        <v>0</v>
      </c>
    </row>
    <row r="146" ht="24" outlineLevel="1" spans="1:17">
      <c r="A146" s="130"/>
      <c r="B146" s="114" t="s">
        <v>1544</v>
      </c>
      <c r="C146" s="116" t="s">
        <v>1555</v>
      </c>
      <c r="D146" s="116" t="s">
        <v>1555</v>
      </c>
      <c r="E146" s="116" t="s">
        <v>1311</v>
      </c>
      <c r="F146" s="116" t="s">
        <v>34</v>
      </c>
      <c r="G146" s="116" t="s">
        <v>18</v>
      </c>
      <c r="H146" s="116"/>
      <c r="I146" s="90" t="s">
        <v>556</v>
      </c>
      <c r="J146" s="61">
        <v>0</v>
      </c>
      <c r="K146" s="61">
        <v>0</v>
      </c>
      <c r="L146" s="61">
        <v>0</v>
      </c>
      <c r="M146" s="61">
        <v>0</v>
      </c>
      <c r="N146" s="61">
        <v>0</v>
      </c>
      <c r="O146" s="61">
        <v>0</v>
      </c>
      <c r="P146" s="61"/>
      <c r="Q146" s="61">
        <v>0</v>
      </c>
    </row>
    <row r="147" ht="24" outlineLevel="1" spans="1:17">
      <c r="A147" s="130"/>
      <c r="B147" s="114" t="s">
        <v>1546</v>
      </c>
      <c r="C147" s="116" t="s">
        <v>1556</v>
      </c>
      <c r="D147" s="116" t="s">
        <v>1556</v>
      </c>
      <c r="E147" s="116" t="s">
        <v>1311</v>
      </c>
      <c r="F147" s="116" t="s">
        <v>34</v>
      </c>
      <c r="G147" s="116" t="s">
        <v>196</v>
      </c>
      <c r="H147" s="116"/>
      <c r="I147" s="90" t="s">
        <v>556</v>
      </c>
      <c r="J147" s="61">
        <v>0</v>
      </c>
      <c r="K147" s="61">
        <v>0</v>
      </c>
      <c r="L147" s="61">
        <v>0</v>
      </c>
      <c r="M147" s="61">
        <v>0</v>
      </c>
      <c r="N147" s="61">
        <v>0</v>
      </c>
      <c r="O147" s="61">
        <v>0</v>
      </c>
      <c r="P147" s="61"/>
      <c r="Q147" s="61">
        <v>0</v>
      </c>
    </row>
    <row r="148" ht="24" outlineLevel="1" spans="1:17">
      <c r="A148" s="130"/>
      <c r="B148" s="132" t="s">
        <v>1531</v>
      </c>
      <c r="C148" s="133" t="s">
        <v>1557</v>
      </c>
      <c r="D148" s="133" t="s">
        <v>1557</v>
      </c>
      <c r="E148" s="133" t="s">
        <v>1311</v>
      </c>
      <c r="F148" s="133" t="s">
        <v>17</v>
      </c>
      <c r="G148" s="133" t="s">
        <v>18</v>
      </c>
      <c r="H148" s="133"/>
      <c r="I148" s="90" t="s">
        <v>556</v>
      </c>
      <c r="J148" s="61">
        <v>0</v>
      </c>
      <c r="K148" s="61">
        <v>0</v>
      </c>
      <c r="L148" s="61">
        <v>0</v>
      </c>
      <c r="M148" s="61">
        <v>0</v>
      </c>
      <c r="N148" s="61">
        <v>0</v>
      </c>
      <c r="O148" s="61">
        <v>0</v>
      </c>
      <c r="P148" s="61"/>
      <c r="Q148" s="61">
        <v>0</v>
      </c>
    </row>
    <row r="149" ht="48" outlineLevel="1" spans="1:17">
      <c r="A149" s="130"/>
      <c r="B149" s="132" t="s">
        <v>1533</v>
      </c>
      <c r="C149" s="133" t="s">
        <v>1558</v>
      </c>
      <c r="D149" s="133" t="s">
        <v>1558</v>
      </c>
      <c r="E149" s="133" t="s">
        <v>1311</v>
      </c>
      <c r="F149" s="133" t="s">
        <v>17</v>
      </c>
      <c r="G149" s="133" t="s">
        <v>46</v>
      </c>
      <c r="H149" s="133" t="s">
        <v>1559</v>
      </c>
      <c r="I149" s="90" t="s">
        <v>556</v>
      </c>
      <c r="J149" s="61">
        <v>0</v>
      </c>
      <c r="K149" s="61">
        <v>0</v>
      </c>
      <c r="L149" s="61">
        <v>0</v>
      </c>
      <c r="M149" s="61">
        <v>0</v>
      </c>
      <c r="N149" s="61">
        <v>0</v>
      </c>
      <c r="O149" s="61">
        <v>0</v>
      </c>
      <c r="P149" s="61"/>
      <c r="Q149" s="61">
        <v>0</v>
      </c>
    </row>
    <row r="150" ht="24" outlineLevel="1" spans="1:17">
      <c r="A150" s="130"/>
      <c r="B150" s="132" t="s">
        <v>1536</v>
      </c>
      <c r="C150" s="133" t="s">
        <v>1560</v>
      </c>
      <c r="D150" s="133" t="s">
        <v>1560</v>
      </c>
      <c r="E150" s="133" t="s">
        <v>1311</v>
      </c>
      <c r="F150" s="133" t="s">
        <v>17</v>
      </c>
      <c r="G150" s="133" t="s">
        <v>18</v>
      </c>
      <c r="H150" s="133"/>
      <c r="I150" s="90" t="s">
        <v>556</v>
      </c>
      <c r="J150" s="61">
        <v>0</v>
      </c>
      <c r="K150" s="61">
        <v>0</v>
      </c>
      <c r="L150" s="61">
        <v>0</v>
      </c>
      <c r="M150" s="61">
        <v>0</v>
      </c>
      <c r="N150" s="61">
        <v>0</v>
      </c>
      <c r="O150" s="61">
        <v>0</v>
      </c>
      <c r="P150" s="61"/>
      <c r="Q150" s="61">
        <v>0</v>
      </c>
    </row>
    <row r="151" ht="24" outlineLevel="1" spans="1:17">
      <c r="A151" s="130"/>
      <c r="B151" s="132" t="s">
        <v>1538</v>
      </c>
      <c r="C151" s="133" t="s">
        <v>1561</v>
      </c>
      <c r="D151" s="133" t="s">
        <v>1561</v>
      </c>
      <c r="E151" s="133" t="s">
        <v>1311</v>
      </c>
      <c r="F151" s="133" t="s">
        <v>17</v>
      </c>
      <c r="G151" s="133" t="s">
        <v>18</v>
      </c>
      <c r="H151" s="133"/>
      <c r="I151" s="90" t="s">
        <v>556</v>
      </c>
      <c r="J151" s="61">
        <v>0</v>
      </c>
      <c r="K151" s="61">
        <v>0</v>
      </c>
      <c r="L151" s="61">
        <v>0</v>
      </c>
      <c r="M151" s="61">
        <v>0</v>
      </c>
      <c r="N151" s="61">
        <v>0</v>
      </c>
      <c r="O151" s="61">
        <v>0</v>
      </c>
      <c r="P151" s="61"/>
      <c r="Q151" s="61">
        <v>0</v>
      </c>
    </row>
    <row r="152" ht="24" outlineLevel="1" spans="1:17">
      <c r="A152" s="130"/>
      <c r="B152" s="132" t="s">
        <v>1540</v>
      </c>
      <c r="C152" s="133" t="s">
        <v>1562</v>
      </c>
      <c r="D152" s="133" t="s">
        <v>1562</v>
      </c>
      <c r="E152" s="133" t="s">
        <v>1311</v>
      </c>
      <c r="F152" s="133" t="s">
        <v>17</v>
      </c>
      <c r="G152" s="133" t="s">
        <v>196</v>
      </c>
      <c r="H152" s="133"/>
      <c r="I152" s="90" t="s">
        <v>556</v>
      </c>
      <c r="J152" s="61">
        <v>0</v>
      </c>
      <c r="K152" s="61">
        <v>0</v>
      </c>
      <c r="L152" s="61">
        <v>0</v>
      </c>
      <c r="M152" s="61">
        <v>0</v>
      </c>
      <c r="N152" s="61">
        <v>0</v>
      </c>
      <c r="O152" s="61">
        <v>0</v>
      </c>
      <c r="P152" s="61"/>
      <c r="Q152" s="61">
        <v>0</v>
      </c>
    </row>
    <row r="153" ht="24" outlineLevel="1" spans="1:17">
      <c r="A153" s="130"/>
      <c r="B153" s="132" t="s">
        <v>1542</v>
      </c>
      <c r="C153" s="133" t="s">
        <v>1563</v>
      </c>
      <c r="D153" s="133" t="s">
        <v>1563</v>
      </c>
      <c r="E153" s="133" t="s">
        <v>1311</v>
      </c>
      <c r="F153" s="133" t="s">
        <v>34</v>
      </c>
      <c r="G153" s="133" t="s">
        <v>18</v>
      </c>
      <c r="H153" s="134"/>
      <c r="I153" s="90" t="s">
        <v>556</v>
      </c>
      <c r="J153" s="61">
        <v>0</v>
      </c>
      <c r="K153" s="61">
        <v>0</v>
      </c>
      <c r="L153" s="61">
        <v>0</v>
      </c>
      <c r="M153" s="61">
        <v>0</v>
      </c>
      <c r="N153" s="61">
        <v>0</v>
      </c>
      <c r="O153" s="61">
        <v>0</v>
      </c>
      <c r="P153" s="61"/>
      <c r="Q153" s="61">
        <v>0</v>
      </c>
    </row>
    <row r="154" ht="24" outlineLevel="1" spans="1:17">
      <c r="A154" s="130"/>
      <c r="B154" s="132" t="s">
        <v>1544</v>
      </c>
      <c r="C154" s="133" t="s">
        <v>1564</v>
      </c>
      <c r="D154" s="133" t="s">
        <v>1564</v>
      </c>
      <c r="E154" s="133" t="s">
        <v>1311</v>
      </c>
      <c r="F154" s="133" t="s">
        <v>34</v>
      </c>
      <c r="G154" s="133" t="s">
        <v>18</v>
      </c>
      <c r="H154" s="133"/>
      <c r="I154" s="90" t="s">
        <v>556</v>
      </c>
      <c r="J154" s="61">
        <v>0</v>
      </c>
      <c r="K154" s="61">
        <v>0</v>
      </c>
      <c r="L154" s="61">
        <v>0</v>
      </c>
      <c r="M154" s="61">
        <v>0</v>
      </c>
      <c r="N154" s="61">
        <v>0</v>
      </c>
      <c r="O154" s="61">
        <v>0</v>
      </c>
      <c r="P154" s="61"/>
      <c r="Q154" s="61">
        <v>0</v>
      </c>
    </row>
    <row r="155" ht="24" outlineLevel="1" spans="1:17">
      <c r="A155" s="130"/>
      <c r="B155" s="132" t="s">
        <v>1546</v>
      </c>
      <c r="C155" s="133" t="s">
        <v>1565</v>
      </c>
      <c r="D155" s="133" t="s">
        <v>1565</v>
      </c>
      <c r="E155" s="133" t="s">
        <v>1311</v>
      </c>
      <c r="F155" s="133" t="s">
        <v>34</v>
      </c>
      <c r="G155" s="133" t="s">
        <v>196</v>
      </c>
      <c r="H155" s="133"/>
      <c r="I155" s="90" t="s">
        <v>556</v>
      </c>
      <c r="J155" s="61">
        <v>0</v>
      </c>
      <c r="K155" s="61">
        <v>0</v>
      </c>
      <c r="L155" s="61">
        <v>0</v>
      </c>
      <c r="M155" s="61">
        <v>0</v>
      </c>
      <c r="N155" s="61">
        <v>0</v>
      </c>
      <c r="O155" s="61">
        <v>0</v>
      </c>
      <c r="P155" s="61"/>
      <c r="Q155" s="61">
        <v>0</v>
      </c>
    </row>
    <row r="156" outlineLevel="1" spans="1:17">
      <c r="A156" s="130"/>
      <c r="B156" s="114" t="s">
        <v>1531</v>
      </c>
      <c r="C156" s="116" t="s">
        <v>1566</v>
      </c>
      <c r="D156" s="116" t="s">
        <v>1566</v>
      </c>
      <c r="E156" s="116" t="s">
        <v>1311</v>
      </c>
      <c r="F156" s="116" t="s">
        <v>17</v>
      </c>
      <c r="G156" s="116" t="s">
        <v>18</v>
      </c>
      <c r="H156" s="116"/>
      <c r="I156" s="90" t="s">
        <v>556</v>
      </c>
      <c r="J156" s="61">
        <v>0</v>
      </c>
      <c r="K156" s="61">
        <v>0</v>
      </c>
      <c r="L156" s="61">
        <v>0</v>
      </c>
      <c r="M156" s="61">
        <v>0</v>
      </c>
      <c r="N156" s="61">
        <v>0</v>
      </c>
      <c r="O156" s="61">
        <v>0</v>
      </c>
      <c r="P156" s="61"/>
      <c r="Q156" s="61">
        <v>0</v>
      </c>
    </row>
    <row r="157" ht="36" outlineLevel="1" spans="1:17">
      <c r="A157" s="130"/>
      <c r="B157" s="114" t="s">
        <v>1533</v>
      </c>
      <c r="C157" s="116" t="s">
        <v>1567</v>
      </c>
      <c r="D157" s="116" t="s">
        <v>1567</v>
      </c>
      <c r="E157" s="116" t="s">
        <v>1311</v>
      </c>
      <c r="F157" s="116" t="s">
        <v>17</v>
      </c>
      <c r="G157" s="116" t="s">
        <v>46</v>
      </c>
      <c r="H157" s="116" t="s">
        <v>1568</v>
      </c>
      <c r="I157" s="90" t="s">
        <v>556</v>
      </c>
      <c r="J157" s="61">
        <v>0</v>
      </c>
      <c r="K157" s="61">
        <v>0</v>
      </c>
      <c r="L157" s="61">
        <v>0</v>
      </c>
      <c r="M157" s="61">
        <v>0</v>
      </c>
      <c r="N157" s="61">
        <v>0</v>
      </c>
      <c r="O157" s="61">
        <v>0</v>
      </c>
      <c r="P157" s="61"/>
      <c r="Q157" s="61">
        <v>0</v>
      </c>
    </row>
    <row r="158" outlineLevel="1" spans="1:17">
      <c r="A158" s="130"/>
      <c r="B158" s="114" t="s">
        <v>1536</v>
      </c>
      <c r="C158" s="116" t="s">
        <v>1569</v>
      </c>
      <c r="D158" s="116" t="s">
        <v>1569</v>
      </c>
      <c r="E158" s="116" t="s">
        <v>1311</v>
      </c>
      <c r="F158" s="116" t="s">
        <v>17</v>
      </c>
      <c r="G158" s="116" t="s">
        <v>18</v>
      </c>
      <c r="H158" s="116"/>
      <c r="I158" s="90" t="s">
        <v>556</v>
      </c>
      <c r="J158" s="61">
        <v>0</v>
      </c>
      <c r="K158" s="61">
        <v>0</v>
      </c>
      <c r="L158" s="61">
        <v>0</v>
      </c>
      <c r="M158" s="61">
        <v>0</v>
      </c>
      <c r="N158" s="61">
        <v>0</v>
      </c>
      <c r="O158" s="61">
        <v>0</v>
      </c>
      <c r="P158" s="61"/>
      <c r="Q158" s="61">
        <v>0</v>
      </c>
    </row>
    <row r="159" outlineLevel="1" spans="1:17">
      <c r="A159" s="130"/>
      <c r="B159" s="114" t="s">
        <v>1538</v>
      </c>
      <c r="C159" s="116" t="s">
        <v>1570</v>
      </c>
      <c r="D159" s="116" t="s">
        <v>1570</v>
      </c>
      <c r="E159" s="116" t="s">
        <v>1311</v>
      </c>
      <c r="F159" s="116" t="s">
        <v>17</v>
      </c>
      <c r="G159" s="116" t="s">
        <v>18</v>
      </c>
      <c r="H159" s="116"/>
      <c r="I159" s="90" t="s">
        <v>556</v>
      </c>
      <c r="J159" s="61">
        <v>0</v>
      </c>
      <c r="K159" s="61">
        <v>0</v>
      </c>
      <c r="L159" s="61">
        <v>0</v>
      </c>
      <c r="M159" s="61">
        <v>0</v>
      </c>
      <c r="N159" s="61">
        <v>0</v>
      </c>
      <c r="O159" s="61">
        <v>0</v>
      </c>
      <c r="P159" s="61"/>
      <c r="Q159" s="61">
        <v>0</v>
      </c>
    </row>
    <row r="160" outlineLevel="1" spans="1:17">
      <c r="A160" s="130"/>
      <c r="B160" s="114" t="s">
        <v>1540</v>
      </c>
      <c r="C160" s="116" t="s">
        <v>1571</v>
      </c>
      <c r="D160" s="116" t="s">
        <v>1571</v>
      </c>
      <c r="E160" s="116" t="s">
        <v>1311</v>
      </c>
      <c r="F160" s="116" t="s">
        <v>17</v>
      </c>
      <c r="G160" s="116" t="s">
        <v>196</v>
      </c>
      <c r="H160" s="116"/>
      <c r="I160" s="90" t="s">
        <v>556</v>
      </c>
      <c r="J160" s="61">
        <v>0</v>
      </c>
      <c r="K160" s="61">
        <v>0</v>
      </c>
      <c r="L160" s="61">
        <v>0</v>
      </c>
      <c r="M160" s="61">
        <v>0</v>
      </c>
      <c r="N160" s="61">
        <v>0</v>
      </c>
      <c r="O160" s="61">
        <v>0</v>
      </c>
      <c r="P160" s="61"/>
      <c r="Q160" s="61">
        <v>0</v>
      </c>
    </row>
    <row r="161" outlineLevel="1" spans="1:17">
      <c r="A161" s="130"/>
      <c r="B161" s="114" t="s">
        <v>1542</v>
      </c>
      <c r="C161" s="116" t="s">
        <v>1572</v>
      </c>
      <c r="D161" s="116" t="s">
        <v>1572</v>
      </c>
      <c r="E161" s="116" t="s">
        <v>1311</v>
      </c>
      <c r="F161" s="116" t="s">
        <v>34</v>
      </c>
      <c r="G161" s="116" t="s">
        <v>18</v>
      </c>
      <c r="H161" s="117"/>
      <c r="I161" s="90" t="s">
        <v>556</v>
      </c>
      <c r="J161" s="61">
        <v>0</v>
      </c>
      <c r="K161" s="61">
        <v>0</v>
      </c>
      <c r="L161" s="61">
        <v>0</v>
      </c>
      <c r="M161" s="61">
        <v>0</v>
      </c>
      <c r="N161" s="61">
        <v>0</v>
      </c>
      <c r="O161" s="61">
        <v>0</v>
      </c>
      <c r="P161" s="61"/>
      <c r="Q161" s="61">
        <v>0</v>
      </c>
    </row>
    <row r="162" customHeight="1" outlineLevel="1" spans="1:17">
      <c r="A162" s="130"/>
      <c r="B162" s="114" t="s">
        <v>1544</v>
      </c>
      <c r="C162" s="116" t="s">
        <v>1573</v>
      </c>
      <c r="D162" s="116" t="s">
        <v>1573</v>
      </c>
      <c r="E162" s="116" t="s">
        <v>1311</v>
      </c>
      <c r="F162" s="116" t="s">
        <v>34</v>
      </c>
      <c r="G162" s="116" t="s">
        <v>18</v>
      </c>
      <c r="H162" s="116"/>
      <c r="I162" s="90" t="s">
        <v>556</v>
      </c>
      <c r="J162" s="61">
        <v>0</v>
      </c>
      <c r="K162" s="61">
        <v>0</v>
      </c>
      <c r="L162" s="61">
        <v>0</v>
      </c>
      <c r="M162" s="61">
        <v>0</v>
      </c>
      <c r="N162" s="61">
        <v>0</v>
      </c>
      <c r="O162" s="61">
        <v>0</v>
      </c>
      <c r="P162" s="61"/>
      <c r="Q162" s="61">
        <v>0</v>
      </c>
    </row>
    <row r="163" outlineLevel="1" spans="1:17">
      <c r="A163" s="130"/>
      <c r="B163" s="114" t="s">
        <v>1546</v>
      </c>
      <c r="C163" s="116" t="s">
        <v>1574</v>
      </c>
      <c r="D163" s="116" t="s">
        <v>1574</v>
      </c>
      <c r="E163" s="116" t="s">
        <v>1311</v>
      </c>
      <c r="F163" s="116" t="s">
        <v>34</v>
      </c>
      <c r="G163" s="116" t="s">
        <v>196</v>
      </c>
      <c r="H163" s="116"/>
      <c r="I163" s="90" t="s">
        <v>556</v>
      </c>
      <c r="J163" s="61">
        <v>0</v>
      </c>
      <c r="K163" s="61">
        <v>0</v>
      </c>
      <c r="L163" s="61">
        <v>0</v>
      </c>
      <c r="M163" s="61">
        <v>0</v>
      </c>
      <c r="N163" s="61">
        <v>0</v>
      </c>
      <c r="O163" s="61">
        <v>0</v>
      </c>
      <c r="P163" s="61"/>
      <c r="Q163" s="61">
        <v>0</v>
      </c>
    </row>
    <row r="164" outlineLevel="1" spans="1:17">
      <c r="A164" s="130"/>
      <c r="B164" s="132" t="s">
        <v>1531</v>
      </c>
      <c r="C164" s="133" t="s">
        <v>1575</v>
      </c>
      <c r="D164" s="133" t="s">
        <v>1575</v>
      </c>
      <c r="E164" s="133" t="s">
        <v>1311</v>
      </c>
      <c r="F164" s="133" t="s">
        <v>17</v>
      </c>
      <c r="G164" s="133" t="s">
        <v>18</v>
      </c>
      <c r="H164" s="133"/>
      <c r="I164" s="90" t="s">
        <v>556</v>
      </c>
      <c r="J164" s="61">
        <v>0</v>
      </c>
      <c r="K164" s="61">
        <v>0</v>
      </c>
      <c r="L164" s="61">
        <v>0</v>
      </c>
      <c r="M164" s="61">
        <v>0</v>
      </c>
      <c r="N164" s="61">
        <v>0</v>
      </c>
      <c r="O164" s="61">
        <v>0</v>
      </c>
      <c r="P164" s="61"/>
      <c r="Q164" s="61">
        <v>0</v>
      </c>
    </row>
    <row r="165" ht="36" outlineLevel="1" spans="1:17">
      <c r="A165" s="130"/>
      <c r="B165" s="132" t="s">
        <v>1533</v>
      </c>
      <c r="C165" s="133" t="s">
        <v>1576</v>
      </c>
      <c r="D165" s="133" t="s">
        <v>1576</v>
      </c>
      <c r="E165" s="133" t="s">
        <v>1311</v>
      </c>
      <c r="F165" s="133" t="s">
        <v>17</v>
      </c>
      <c r="G165" s="133" t="s">
        <v>46</v>
      </c>
      <c r="H165" s="133" t="s">
        <v>1577</v>
      </c>
      <c r="I165" s="90" t="s">
        <v>556</v>
      </c>
      <c r="J165" s="61">
        <v>0</v>
      </c>
      <c r="K165" s="61">
        <v>0</v>
      </c>
      <c r="L165" s="61">
        <v>0</v>
      </c>
      <c r="M165" s="61">
        <v>0</v>
      </c>
      <c r="N165" s="61">
        <v>0</v>
      </c>
      <c r="O165" s="61">
        <v>0</v>
      </c>
      <c r="P165" s="61"/>
      <c r="Q165" s="61">
        <v>0</v>
      </c>
    </row>
    <row r="166" ht="24" outlineLevel="1" spans="1:17">
      <c r="A166" s="130"/>
      <c r="B166" s="132" t="s">
        <v>1536</v>
      </c>
      <c r="C166" s="133" t="s">
        <v>1578</v>
      </c>
      <c r="D166" s="133" t="s">
        <v>1578</v>
      </c>
      <c r="E166" s="133" t="s">
        <v>1311</v>
      </c>
      <c r="F166" s="133" t="s">
        <v>17</v>
      </c>
      <c r="G166" s="133" t="s">
        <v>18</v>
      </c>
      <c r="H166" s="133"/>
      <c r="I166" s="90" t="s">
        <v>556</v>
      </c>
      <c r="J166" s="61">
        <v>0</v>
      </c>
      <c r="K166" s="61">
        <v>0</v>
      </c>
      <c r="L166" s="61">
        <v>0</v>
      </c>
      <c r="M166" s="61">
        <v>0</v>
      </c>
      <c r="N166" s="61">
        <v>0</v>
      </c>
      <c r="O166" s="61">
        <v>0</v>
      </c>
      <c r="P166" s="61"/>
      <c r="Q166" s="61">
        <v>0</v>
      </c>
    </row>
    <row r="167" ht="24" outlineLevel="1" spans="1:17">
      <c r="A167" s="130"/>
      <c r="B167" s="132" t="s">
        <v>1538</v>
      </c>
      <c r="C167" s="133" t="s">
        <v>1579</v>
      </c>
      <c r="D167" s="133" t="s">
        <v>1579</v>
      </c>
      <c r="E167" s="133" t="s">
        <v>1311</v>
      </c>
      <c r="F167" s="133" t="s">
        <v>17</v>
      </c>
      <c r="G167" s="133" t="s">
        <v>18</v>
      </c>
      <c r="H167" s="133"/>
      <c r="I167" s="90" t="s">
        <v>556</v>
      </c>
      <c r="J167" s="61">
        <v>0</v>
      </c>
      <c r="K167" s="61">
        <v>0</v>
      </c>
      <c r="L167" s="61">
        <v>0</v>
      </c>
      <c r="M167" s="61">
        <v>0</v>
      </c>
      <c r="N167" s="61">
        <v>0</v>
      </c>
      <c r="O167" s="61">
        <v>0</v>
      </c>
      <c r="P167" s="61"/>
      <c r="Q167" s="61">
        <v>0</v>
      </c>
    </row>
    <row r="168" ht="24" outlineLevel="1" spans="1:17">
      <c r="A168" s="130"/>
      <c r="B168" s="132" t="s">
        <v>1540</v>
      </c>
      <c r="C168" s="133" t="s">
        <v>1580</v>
      </c>
      <c r="D168" s="133" t="s">
        <v>1580</v>
      </c>
      <c r="E168" s="133" t="s">
        <v>1311</v>
      </c>
      <c r="F168" s="133" t="s">
        <v>17</v>
      </c>
      <c r="G168" s="133" t="s">
        <v>196</v>
      </c>
      <c r="H168" s="133"/>
      <c r="I168" s="90" t="s">
        <v>556</v>
      </c>
      <c r="J168" s="61">
        <v>0</v>
      </c>
      <c r="K168" s="61">
        <v>0</v>
      </c>
      <c r="L168" s="61">
        <v>0</v>
      </c>
      <c r="M168" s="61">
        <v>0</v>
      </c>
      <c r="N168" s="61">
        <v>0</v>
      </c>
      <c r="O168" s="61">
        <v>0</v>
      </c>
      <c r="P168" s="61"/>
      <c r="Q168" s="61">
        <v>0</v>
      </c>
    </row>
    <row r="169" outlineLevel="1" spans="1:17">
      <c r="A169" s="130"/>
      <c r="B169" s="132" t="s">
        <v>1542</v>
      </c>
      <c r="C169" s="133" t="s">
        <v>1581</v>
      </c>
      <c r="D169" s="133" t="s">
        <v>1581</v>
      </c>
      <c r="E169" s="133" t="s">
        <v>1311</v>
      </c>
      <c r="F169" s="133" t="s">
        <v>34</v>
      </c>
      <c r="G169" s="133" t="s">
        <v>18</v>
      </c>
      <c r="H169" s="134"/>
      <c r="I169" s="90" t="s">
        <v>556</v>
      </c>
      <c r="J169" s="61">
        <v>0</v>
      </c>
      <c r="K169" s="61">
        <v>0</v>
      </c>
      <c r="L169" s="61">
        <v>0</v>
      </c>
      <c r="M169" s="61">
        <v>0</v>
      </c>
      <c r="N169" s="61">
        <v>0</v>
      </c>
      <c r="O169" s="61">
        <v>0</v>
      </c>
      <c r="P169" s="61"/>
      <c r="Q169" s="61">
        <v>0</v>
      </c>
    </row>
    <row r="170" outlineLevel="1" spans="1:17">
      <c r="A170" s="130"/>
      <c r="B170" s="132" t="s">
        <v>1544</v>
      </c>
      <c r="C170" s="133" t="s">
        <v>1582</v>
      </c>
      <c r="D170" s="133" t="s">
        <v>1582</v>
      </c>
      <c r="E170" s="133" t="s">
        <v>1311</v>
      </c>
      <c r="F170" s="133" t="s">
        <v>34</v>
      </c>
      <c r="G170" s="133" t="s">
        <v>18</v>
      </c>
      <c r="H170" s="133"/>
      <c r="I170" s="90" t="s">
        <v>556</v>
      </c>
      <c r="J170" s="61">
        <v>0</v>
      </c>
      <c r="K170" s="61">
        <v>0</v>
      </c>
      <c r="L170" s="61">
        <v>0</v>
      </c>
      <c r="M170" s="61">
        <v>0</v>
      </c>
      <c r="N170" s="61">
        <v>0</v>
      </c>
      <c r="O170" s="61">
        <v>0</v>
      </c>
      <c r="P170" s="61"/>
      <c r="Q170" s="61">
        <v>0</v>
      </c>
    </row>
    <row r="171" ht="24" outlineLevel="1" spans="1:17">
      <c r="A171" s="130"/>
      <c r="B171" s="132" t="s">
        <v>1546</v>
      </c>
      <c r="C171" s="133" t="s">
        <v>1583</v>
      </c>
      <c r="D171" s="133" t="s">
        <v>1583</v>
      </c>
      <c r="E171" s="133" t="s">
        <v>1311</v>
      </c>
      <c r="F171" s="133" t="s">
        <v>34</v>
      </c>
      <c r="G171" s="133" t="s">
        <v>196</v>
      </c>
      <c r="H171" s="133"/>
      <c r="I171" s="90" t="s">
        <v>556</v>
      </c>
      <c r="J171" s="61">
        <v>0</v>
      </c>
      <c r="K171" s="61">
        <v>0</v>
      </c>
      <c r="L171" s="61">
        <v>0</v>
      </c>
      <c r="M171" s="61">
        <v>0</v>
      </c>
      <c r="N171" s="61">
        <v>0</v>
      </c>
      <c r="O171" s="61">
        <v>0</v>
      </c>
      <c r="P171" s="61"/>
      <c r="Q171" s="61">
        <v>0</v>
      </c>
    </row>
    <row r="172" customHeight="1" outlineLevel="1" spans="1:17">
      <c r="A172" s="113" t="s">
        <v>1584</v>
      </c>
      <c r="B172" s="114" t="s">
        <v>1540</v>
      </c>
      <c r="C172" s="115" t="s">
        <v>1585</v>
      </c>
      <c r="D172" s="116" t="s">
        <v>1586</v>
      </c>
      <c r="E172" s="116" t="s">
        <v>16</v>
      </c>
      <c r="F172" s="116" t="s">
        <v>17</v>
      </c>
      <c r="G172" s="116" t="s">
        <v>18</v>
      </c>
      <c r="H172" s="116"/>
      <c r="I172" s="90" t="s">
        <v>556</v>
      </c>
      <c r="J172" s="61"/>
      <c r="K172" s="61">
        <v>0</v>
      </c>
      <c r="L172" s="61">
        <v>0</v>
      </c>
      <c r="M172" s="61">
        <v>0</v>
      </c>
      <c r="N172" s="61">
        <v>0</v>
      </c>
      <c r="O172" s="61">
        <v>0</v>
      </c>
      <c r="P172" s="61">
        <v>0</v>
      </c>
      <c r="Q172" s="61"/>
    </row>
    <row r="173" ht="36" outlineLevel="1" spans="1:17">
      <c r="A173" s="113" t="s">
        <v>1584</v>
      </c>
      <c r="B173" s="114" t="s">
        <v>1542</v>
      </c>
      <c r="C173" s="135" t="s">
        <v>1587</v>
      </c>
      <c r="D173" s="116" t="s">
        <v>1588</v>
      </c>
      <c r="E173" s="116" t="s">
        <v>16</v>
      </c>
      <c r="F173" s="116" t="s">
        <v>17</v>
      </c>
      <c r="G173" s="116" t="s">
        <v>46</v>
      </c>
      <c r="H173" s="116" t="s">
        <v>1589</v>
      </c>
      <c r="I173" s="142" t="s">
        <v>556</v>
      </c>
      <c r="J173" s="61"/>
      <c r="K173" s="61">
        <v>0</v>
      </c>
      <c r="L173" s="61">
        <v>0</v>
      </c>
      <c r="M173" s="61">
        <v>0</v>
      </c>
      <c r="N173" s="61">
        <v>0</v>
      </c>
      <c r="O173" s="61">
        <v>0</v>
      </c>
      <c r="P173" s="61">
        <v>0</v>
      </c>
      <c r="Q173" s="61"/>
    </row>
    <row r="174" ht="26.25" customHeight="1" outlineLevel="1" spans="1:17">
      <c r="A174" s="131" t="s">
        <v>1584</v>
      </c>
      <c r="B174" s="132" t="s">
        <v>1546</v>
      </c>
      <c r="C174" s="133" t="s">
        <v>1590</v>
      </c>
      <c r="D174" s="133" t="s">
        <v>1590</v>
      </c>
      <c r="E174" s="133" t="s">
        <v>1311</v>
      </c>
      <c r="F174" s="133" t="s">
        <v>17</v>
      </c>
      <c r="G174" s="133" t="s">
        <v>196</v>
      </c>
      <c r="H174" s="133"/>
      <c r="I174" s="90" t="s">
        <v>556</v>
      </c>
      <c r="J174" s="61">
        <v>0</v>
      </c>
      <c r="K174" s="61">
        <v>0</v>
      </c>
      <c r="L174" s="61">
        <v>0</v>
      </c>
      <c r="M174" s="61">
        <v>0</v>
      </c>
      <c r="N174" s="61">
        <v>0</v>
      </c>
      <c r="O174" s="61">
        <v>0</v>
      </c>
      <c r="P174" s="61"/>
      <c r="Q174" s="61">
        <v>0</v>
      </c>
    </row>
    <row r="175" ht="27" customHeight="1" outlineLevel="1" spans="1:17">
      <c r="A175" s="130"/>
      <c r="B175" s="132" t="s">
        <v>1546</v>
      </c>
      <c r="C175" s="133" t="s">
        <v>1591</v>
      </c>
      <c r="D175" s="133" t="s">
        <v>1591</v>
      </c>
      <c r="E175" s="133" t="s">
        <v>1311</v>
      </c>
      <c r="F175" s="133" t="s">
        <v>17</v>
      </c>
      <c r="G175" s="133" t="s">
        <v>18</v>
      </c>
      <c r="H175" s="133"/>
      <c r="I175" s="90" t="s">
        <v>556</v>
      </c>
      <c r="J175" s="61">
        <v>0</v>
      </c>
      <c r="K175" s="61">
        <v>0</v>
      </c>
      <c r="L175" s="61">
        <v>0</v>
      </c>
      <c r="M175" s="61">
        <v>0</v>
      </c>
      <c r="N175" s="61">
        <v>0</v>
      </c>
      <c r="O175" s="61">
        <v>0</v>
      </c>
      <c r="P175" s="61"/>
      <c r="Q175" s="61">
        <v>0</v>
      </c>
    </row>
    <row r="176" ht="24" outlineLevel="1" spans="1:17">
      <c r="A176" s="130"/>
      <c r="B176" s="132" t="s">
        <v>1546</v>
      </c>
      <c r="C176" s="133" t="s">
        <v>1592</v>
      </c>
      <c r="D176" s="133" t="s">
        <v>1592</v>
      </c>
      <c r="E176" s="133" t="s">
        <v>1311</v>
      </c>
      <c r="F176" s="133" t="s">
        <v>17</v>
      </c>
      <c r="G176" s="133" t="s">
        <v>196</v>
      </c>
      <c r="H176" s="133"/>
      <c r="I176" s="90" t="s">
        <v>556</v>
      </c>
      <c r="J176" s="61">
        <v>0</v>
      </c>
      <c r="K176" s="61">
        <v>0</v>
      </c>
      <c r="L176" s="61">
        <v>0</v>
      </c>
      <c r="M176" s="61">
        <v>0</v>
      </c>
      <c r="N176" s="61">
        <v>0</v>
      </c>
      <c r="O176" s="61">
        <v>0</v>
      </c>
      <c r="P176" s="61"/>
      <c r="Q176" s="61">
        <v>0</v>
      </c>
    </row>
    <row r="177" ht="36" outlineLevel="1" spans="1:17">
      <c r="A177" s="130"/>
      <c r="B177" s="132" t="s">
        <v>1593</v>
      </c>
      <c r="C177" s="133" t="s">
        <v>1594</v>
      </c>
      <c r="D177" s="133" t="s">
        <v>1594</v>
      </c>
      <c r="E177" s="133" t="s">
        <v>1311</v>
      </c>
      <c r="F177" s="133" t="s">
        <v>17</v>
      </c>
      <c r="G177" s="133" t="s">
        <v>46</v>
      </c>
      <c r="H177" s="133" t="s">
        <v>1595</v>
      </c>
      <c r="I177" s="90" t="s">
        <v>556</v>
      </c>
      <c r="J177" s="61">
        <v>0</v>
      </c>
      <c r="K177" s="61">
        <v>0</v>
      </c>
      <c r="L177" s="61">
        <v>0</v>
      </c>
      <c r="M177" s="61">
        <v>0</v>
      </c>
      <c r="N177" s="61">
        <v>0</v>
      </c>
      <c r="O177" s="61">
        <v>0</v>
      </c>
      <c r="P177" s="61"/>
      <c r="Q177" s="61">
        <v>0</v>
      </c>
    </row>
    <row r="178" ht="24" outlineLevel="1" spans="1:17">
      <c r="A178" s="130"/>
      <c r="B178" s="114" t="s">
        <v>1546</v>
      </c>
      <c r="C178" s="116" t="s">
        <v>1596</v>
      </c>
      <c r="D178" s="116" t="s">
        <v>1596</v>
      </c>
      <c r="E178" s="116" t="s">
        <v>1311</v>
      </c>
      <c r="F178" s="116" t="s">
        <v>17</v>
      </c>
      <c r="G178" s="116" t="s">
        <v>196</v>
      </c>
      <c r="H178" s="116"/>
      <c r="I178" s="90" t="s">
        <v>556</v>
      </c>
      <c r="J178" s="61">
        <v>0</v>
      </c>
      <c r="K178" s="61">
        <v>0</v>
      </c>
      <c r="L178" s="61">
        <v>0</v>
      </c>
      <c r="M178" s="61">
        <v>0</v>
      </c>
      <c r="N178" s="61">
        <v>0</v>
      </c>
      <c r="O178" s="61">
        <v>0</v>
      </c>
      <c r="P178" s="61"/>
      <c r="Q178" s="61">
        <v>0</v>
      </c>
    </row>
    <row r="179" ht="24" outlineLevel="1" spans="1:17">
      <c r="A179" s="130"/>
      <c r="B179" s="114" t="s">
        <v>1546</v>
      </c>
      <c r="C179" s="116" t="s">
        <v>1597</v>
      </c>
      <c r="D179" s="116" t="s">
        <v>1597</v>
      </c>
      <c r="E179" s="116" t="s">
        <v>1311</v>
      </c>
      <c r="F179" s="116" t="s">
        <v>17</v>
      </c>
      <c r="G179" s="116" t="s">
        <v>18</v>
      </c>
      <c r="H179" s="116"/>
      <c r="I179" s="90" t="s">
        <v>556</v>
      </c>
      <c r="J179" s="61">
        <v>0</v>
      </c>
      <c r="K179" s="61">
        <v>0</v>
      </c>
      <c r="L179" s="61">
        <v>0</v>
      </c>
      <c r="M179" s="61">
        <v>0</v>
      </c>
      <c r="N179" s="61">
        <v>0</v>
      </c>
      <c r="O179" s="61">
        <v>0</v>
      </c>
      <c r="P179" s="61"/>
      <c r="Q179" s="61">
        <v>0</v>
      </c>
    </row>
    <row r="180" ht="24" outlineLevel="1" spans="1:17">
      <c r="A180" s="130"/>
      <c r="B180" s="114" t="s">
        <v>1546</v>
      </c>
      <c r="C180" s="116" t="s">
        <v>1598</v>
      </c>
      <c r="D180" s="116" t="s">
        <v>1598</v>
      </c>
      <c r="E180" s="116" t="s">
        <v>1311</v>
      </c>
      <c r="F180" s="116" t="s">
        <v>17</v>
      </c>
      <c r="G180" s="116" t="s">
        <v>196</v>
      </c>
      <c r="H180" s="116"/>
      <c r="I180" s="90" t="s">
        <v>556</v>
      </c>
      <c r="J180" s="61">
        <v>0</v>
      </c>
      <c r="K180" s="61">
        <v>0</v>
      </c>
      <c r="L180" s="61">
        <v>0</v>
      </c>
      <c r="M180" s="61">
        <v>0</v>
      </c>
      <c r="N180" s="61">
        <v>0</v>
      </c>
      <c r="O180" s="61">
        <v>0</v>
      </c>
      <c r="P180" s="61"/>
      <c r="Q180" s="61">
        <v>0</v>
      </c>
    </row>
    <row r="181" ht="36" outlineLevel="1" spans="1:17">
      <c r="A181" s="130"/>
      <c r="B181" s="114" t="s">
        <v>1593</v>
      </c>
      <c r="C181" s="116" t="s">
        <v>1599</v>
      </c>
      <c r="D181" s="116" t="s">
        <v>1599</v>
      </c>
      <c r="E181" s="116" t="s">
        <v>1311</v>
      </c>
      <c r="F181" s="116" t="s">
        <v>17</v>
      </c>
      <c r="G181" s="116" t="s">
        <v>46</v>
      </c>
      <c r="H181" s="116" t="s">
        <v>1595</v>
      </c>
      <c r="I181" s="90" t="s">
        <v>556</v>
      </c>
      <c r="J181" s="61">
        <v>0</v>
      </c>
      <c r="K181" s="61">
        <v>0</v>
      </c>
      <c r="L181" s="61">
        <v>0</v>
      </c>
      <c r="M181" s="61">
        <v>0</v>
      </c>
      <c r="N181" s="61">
        <v>0</v>
      </c>
      <c r="O181" s="61">
        <v>0</v>
      </c>
      <c r="P181" s="61"/>
      <c r="Q181" s="61">
        <v>0</v>
      </c>
    </row>
    <row r="182" customHeight="1" outlineLevel="1" spans="1:17">
      <c r="A182" s="80" t="s">
        <v>1600</v>
      </c>
      <c r="B182" s="80"/>
      <c r="C182" s="80"/>
      <c r="D182" s="80"/>
      <c r="E182" s="80"/>
      <c r="F182" s="80"/>
      <c r="G182" s="80"/>
      <c r="H182" s="80"/>
      <c r="I182" s="80"/>
      <c r="J182" s="61"/>
      <c r="K182" s="61"/>
      <c r="L182" s="61"/>
      <c r="M182" s="61"/>
      <c r="N182" s="61"/>
      <c r="O182" s="61"/>
      <c r="P182" s="61"/>
      <c r="Q182" s="61"/>
    </row>
    <row r="183" customHeight="1" outlineLevel="1" spans="1:17">
      <c r="A183" s="81" t="s">
        <v>1601</v>
      </c>
      <c r="B183" s="136" t="s">
        <v>598</v>
      </c>
      <c r="C183" s="137" t="s">
        <v>1602</v>
      </c>
      <c r="D183" s="138" t="s">
        <v>1603</v>
      </c>
      <c r="E183" s="70" t="s">
        <v>16</v>
      </c>
      <c r="F183" s="70" t="s">
        <v>17</v>
      </c>
      <c r="G183" s="70" t="s">
        <v>18</v>
      </c>
      <c r="H183" s="70"/>
      <c r="I183" s="90" t="s">
        <v>556</v>
      </c>
      <c r="J183" s="61"/>
      <c r="K183" s="36">
        <f>340200/10000</f>
        <v>34.02</v>
      </c>
      <c r="L183" s="36">
        <v>35.16</v>
      </c>
      <c r="M183" s="36">
        <v>37.62</v>
      </c>
      <c r="N183" s="36">
        <v>38.88</v>
      </c>
      <c r="O183" s="36">
        <v>38.88</v>
      </c>
      <c r="P183" s="36">
        <v>44.43</v>
      </c>
      <c r="Q183" s="61"/>
    </row>
    <row r="184" ht="36" outlineLevel="1" spans="1:17">
      <c r="A184" s="83"/>
      <c r="B184" s="136" t="s">
        <v>600</v>
      </c>
      <c r="C184" s="137" t="s">
        <v>1604</v>
      </c>
      <c r="D184" s="82" t="s">
        <v>1605</v>
      </c>
      <c r="E184" s="70" t="s">
        <v>16</v>
      </c>
      <c r="F184" s="70" t="s">
        <v>17</v>
      </c>
      <c r="G184" s="53" t="s">
        <v>46</v>
      </c>
      <c r="H184" s="70" t="s">
        <v>1606</v>
      </c>
      <c r="I184" s="90" t="s">
        <v>556</v>
      </c>
      <c r="J184" s="61"/>
      <c r="K184" s="97">
        <f t="shared" ref="K184:P184" si="4">K183/K4*100</f>
        <v>85.4559155990957</v>
      </c>
      <c r="L184" s="97">
        <f t="shared" si="4"/>
        <v>67.5115207373272</v>
      </c>
      <c r="M184" s="97">
        <f t="shared" si="4"/>
        <v>66.4194915254237</v>
      </c>
      <c r="N184" s="97">
        <f t="shared" si="4"/>
        <v>55.2665245202559</v>
      </c>
      <c r="O184" s="97">
        <f t="shared" si="4"/>
        <v>47.9112754158965</v>
      </c>
      <c r="P184" s="97">
        <f t="shared" si="4"/>
        <v>42.9898403483309</v>
      </c>
      <c r="Q184" s="61"/>
    </row>
    <row r="185" outlineLevel="1" spans="1:17">
      <c r="A185" s="67" t="s">
        <v>1601</v>
      </c>
      <c r="B185" s="136" t="s">
        <v>602</v>
      </c>
      <c r="C185" s="139" t="s">
        <v>1607</v>
      </c>
      <c r="D185" s="140" t="s">
        <v>1607</v>
      </c>
      <c r="E185" s="53" t="s">
        <v>33</v>
      </c>
      <c r="F185" s="53" t="s">
        <v>17</v>
      </c>
      <c r="G185" s="53" t="s">
        <v>64</v>
      </c>
      <c r="H185" s="53"/>
      <c r="I185" s="90" t="s">
        <v>556</v>
      </c>
      <c r="J185" s="61">
        <v>796905</v>
      </c>
      <c r="K185" s="61">
        <v>804673</v>
      </c>
      <c r="L185" s="61">
        <v>815647</v>
      </c>
      <c r="M185" s="61">
        <v>822194</v>
      </c>
      <c r="N185" s="61">
        <v>835685</v>
      </c>
      <c r="O185" s="61">
        <v>850138</v>
      </c>
      <c r="P185" s="61"/>
      <c r="Q185" s="61">
        <v>858865</v>
      </c>
    </row>
    <row r="186" outlineLevel="1" spans="1:17">
      <c r="A186" s="71"/>
      <c r="B186" s="136" t="s">
        <v>618</v>
      </c>
      <c r="C186" s="139" t="s">
        <v>1608</v>
      </c>
      <c r="D186" s="140" t="s">
        <v>1608</v>
      </c>
      <c r="E186" s="140" t="s">
        <v>33</v>
      </c>
      <c r="F186" s="140" t="s">
        <v>17</v>
      </c>
      <c r="G186" s="140" t="s">
        <v>64</v>
      </c>
      <c r="H186" s="53"/>
      <c r="I186" s="90" t="s">
        <v>556</v>
      </c>
      <c r="J186" s="61" t="s">
        <v>1609</v>
      </c>
      <c r="K186" s="61">
        <v>19706</v>
      </c>
      <c r="L186" s="61">
        <v>22998</v>
      </c>
      <c r="M186" s="61">
        <v>29957</v>
      </c>
      <c r="N186" s="61">
        <v>26979</v>
      </c>
      <c r="O186" s="61">
        <v>29164</v>
      </c>
      <c r="P186" s="61"/>
      <c r="Q186" s="61">
        <v>18149</v>
      </c>
    </row>
    <row r="187" outlineLevel="1" spans="1:17">
      <c r="A187" s="71"/>
      <c r="B187" s="136" t="s">
        <v>634</v>
      </c>
      <c r="C187" s="139" t="s">
        <v>1610</v>
      </c>
      <c r="D187" s="140" t="s">
        <v>1610</v>
      </c>
      <c r="E187" s="140" t="s">
        <v>33</v>
      </c>
      <c r="F187" s="140" t="s">
        <v>17</v>
      </c>
      <c r="G187" s="140" t="s">
        <v>46</v>
      </c>
      <c r="H187" s="53"/>
      <c r="I187" s="90" t="s">
        <v>556</v>
      </c>
      <c r="J187" s="61" t="s">
        <v>1609</v>
      </c>
      <c r="K187" s="143">
        <v>2.47281670964544</v>
      </c>
      <c r="L187" s="143">
        <v>2.8859148832044</v>
      </c>
      <c r="M187" s="143">
        <v>3.75916828229212</v>
      </c>
      <c r="N187" s="143">
        <v>3.38547254691588</v>
      </c>
      <c r="O187" s="143">
        <v>3.65965830305996</v>
      </c>
      <c r="P187" s="143"/>
      <c r="Q187" s="143">
        <v>2.2774358298668</v>
      </c>
    </row>
    <row r="188" outlineLevel="1" spans="1:17">
      <c r="A188" s="71"/>
      <c r="B188" s="136" t="s">
        <v>655</v>
      </c>
      <c r="C188" s="70" t="s">
        <v>1611</v>
      </c>
      <c r="D188" s="70" t="s">
        <v>1611</v>
      </c>
      <c r="E188" s="53" t="s">
        <v>33</v>
      </c>
      <c r="F188" s="53" t="s">
        <v>17</v>
      </c>
      <c r="G188" s="53" t="s">
        <v>64</v>
      </c>
      <c r="H188" s="53"/>
      <c r="I188" s="90" t="s">
        <v>556</v>
      </c>
      <c r="J188" s="61">
        <v>817656</v>
      </c>
      <c r="K188" s="61">
        <v>822977</v>
      </c>
      <c r="L188" s="61">
        <v>830436</v>
      </c>
      <c r="M188" s="61">
        <v>841382</v>
      </c>
      <c r="N188" s="61">
        <v>850072</v>
      </c>
      <c r="O188" s="61">
        <v>859094</v>
      </c>
      <c r="P188" s="61"/>
      <c r="Q188" s="61">
        <v>866634</v>
      </c>
    </row>
    <row r="189" outlineLevel="1" spans="1:17">
      <c r="A189" s="71"/>
      <c r="B189" s="136" t="s">
        <v>342</v>
      </c>
      <c r="C189" s="74" t="s">
        <v>1612</v>
      </c>
      <c r="D189" s="74" t="s">
        <v>1612</v>
      </c>
      <c r="E189" s="53" t="s">
        <v>33</v>
      </c>
      <c r="F189" s="53" t="s">
        <v>17</v>
      </c>
      <c r="G189" s="53" t="s">
        <v>64</v>
      </c>
      <c r="H189" s="53"/>
      <c r="I189" s="90" t="s">
        <v>556</v>
      </c>
      <c r="J189" s="61" t="s">
        <v>1609</v>
      </c>
      <c r="K189" s="61">
        <v>5582</v>
      </c>
      <c r="L189" s="61">
        <v>7470</v>
      </c>
      <c r="M189" s="61">
        <v>11395</v>
      </c>
      <c r="N189" s="61">
        <v>9072</v>
      </c>
      <c r="O189" s="61">
        <v>9375</v>
      </c>
      <c r="P189" s="61"/>
      <c r="Q189" s="61">
        <v>7544</v>
      </c>
    </row>
    <row r="190" outlineLevel="1" spans="1:17">
      <c r="A190" s="71"/>
      <c r="B190" s="136" t="s">
        <v>347</v>
      </c>
      <c r="C190" s="74" t="s">
        <v>1613</v>
      </c>
      <c r="D190" s="74" t="s">
        <v>1613</v>
      </c>
      <c r="E190" s="53" t="s">
        <v>33</v>
      </c>
      <c r="F190" s="53" t="s">
        <v>17</v>
      </c>
      <c r="G190" s="53" t="s">
        <v>46</v>
      </c>
      <c r="H190" s="53"/>
      <c r="I190" s="90" t="s">
        <v>556</v>
      </c>
      <c r="J190" s="61" t="s">
        <v>1609</v>
      </c>
      <c r="K190" s="143">
        <v>0.682683182169519</v>
      </c>
      <c r="L190" s="143">
        <v>0.91358713199683</v>
      </c>
      <c r="M190" s="143">
        <v>1.39361785396304</v>
      </c>
      <c r="N190" s="143">
        <v>1.10951304705157</v>
      </c>
      <c r="O190" s="143">
        <v>1.14657019577915</v>
      </c>
      <c r="P190" s="143"/>
      <c r="Q190" s="143">
        <v>0.92263739274218</v>
      </c>
    </row>
    <row r="191" outlineLevel="1" spans="1:17">
      <c r="A191" s="71"/>
      <c r="B191" s="136" t="s">
        <v>352</v>
      </c>
      <c r="C191" s="141" t="s">
        <v>1614</v>
      </c>
      <c r="D191" s="141" t="s">
        <v>1614</v>
      </c>
      <c r="E191" s="53" t="s">
        <v>33</v>
      </c>
      <c r="F191" s="53" t="s">
        <v>17</v>
      </c>
      <c r="G191" s="53" t="s">
        <v>64</v>
      </c>
      <c r="H191" s="53"/>
      <c r="I191" s="90" t="s">
        <v>556</v>
      </c>
      <c r="J191" s="61">
        <v>1123984</v>
      </c>
      <c r="K191" s="61">
        <v>1124131</v>
      </c>
      <c r="L191" s="61">
        <v>1124402</v>
      </c>
      <c r="M191" s="61">
        <v>1125719</v>
      </c>
      <c r="N191" s="61">
        <v>1126423</v>
      </c>
      <c r="O191" s="61">
        <v>1127276</v>
      </c>
      <c r="P191" s="61"/>
      <c r="Q191" s="61">
        <v>1128422</v>
      </c>
    </row>
    <row r="192" outlineLevel="1" spans="1:17">
      <c r="A192" s="71"/>
      <c r="B192" s="136" t="s">
        <v>356</v>
      </c>
      <c r="C192" s="74" t="s">
        <v>1615</v>
      </c>
      <c r="D192" s="74" t="s">
        <v>1615</v>
      </c>
      <c r="E192" s="53" t="s">
        <v>33</v>
      </c>
      <c r="F192" s="53" t="s">
        <v>17</v>
      </c>
      <c r="G192" s="53" t="s">
        <v>64</v>
      </c>
      <c r="H192" s="53"/>
      <c r="I192" s="90" t="s">
        <v>556</v>
      </c>
      <c r="J192" s="61" t="s">
        <v>1609</v>
      </c>
      <c r="K192" s="61">
        <v>154</v>
      </c>
      <c r="L192" s="61">
        <v>272</v>
      </c>
      <c r="M192" s="61">
        <v>1349</v>
      </c>
      <c r="N192" s="61">
        <v>806</v>
      </c>
      <c r="O192" s="61">
        <v>903</v>
      </c>
      <c r="P192" s="61"/>
      <c r="Q192" s="61">
        <v>1152</v>
      </c>
    </row>
    <row r="193" outlineLevel="1" spans="1:17">
      <c r="A193" s="71"/>
      <c r="B193" s="136" t="s">
        <v>679</v>
      </c>
      <c r="C193" s="74" t="s">
        <v>1616</v>
      </c>
      <c r="D193" s="74" t="s">
        <v>1616</v>
      </c>
      <c r="E193" s="53" t="s">
        <v>33</v>
      </c>
      <c r="F193" s="53" t="s">
        <v>17</v>
      </c>
      <c r="G193" s="53" t="s">
        <v>46</v>
      </c>
      <c r="H193" s="53"/>
      <c r="I193" s="90" t="s">
        <v>556</v>
      </c>
      <c r="J193" s="61" t="s">
        <v>1609</v>
      </c>
      <c r="K193" s="143">
        <v>0.0137012626514256</v>
      </c>
      <c r="L193" s="143">
        <v>0.0241996327349856</v>
      </c>
      <c r="M193" s="143">
        <v>0.120019502056969</v>
      </c>
      <c r="N193" s="143">
        <v>0.0717092058249939</v>
      </c>
      <c r="O193" s="143">
        <v>0.0803392219106322</v>
      </c>
      <c r="P193" s="143"/>
      <c r="Q193" s="143">
        <v>0.102492562171704</v>
      </c>
    </row>
    <row r="194" outlineLevel="1" spans="1:17">
      <c r="A194" s="71"/>
      <c r="B194" s="136" t="s">
        <v>681</v>
      </c>
      <c r="C194" s="141" t="s">
        <v>1617</v>
      </c>
      <c r="D194" s="141" t="s">
        <v>1617</v>
      </c>
      <c r="E194" s="53" t="s">
        <v>33</v>
      </c>
      <c r="F194" s="53" t="s">
        <v>17</v>
      </c>
      <c r="G194" s="53" t="s">
        <v>64</v>
      </c>
      <c r="H194" s="53"/>
      <c r="I194" s="90" t="s">
        <v>556</v>
      </c>
      <c r="J194" s="61">
        <v>41109</v>
      </c>
      <c r="K194" s="61">
        <v>41121</v>
      </c>
      <c r="L194" s="61">
        <v>41129</v>
      </c>
      <c r="M194" s="61">
        <v>41163</v>
      </c>
      <c r="N194" s="61">
        <v>41203</v>
      </c>
      <c r="O194" s="61">
        <v>41218</v>
      </c>
      <c r="P194" s="61"/>
      <c r="Q194" s="61">
        <v>41253</v>
      </c>
    </row>
    <row r="195" outlineLevel="1" spans="1:17">
      <c r="A195" s="71"/>
      <c r="B195" s="136" t="s">
        <v>361</v>
      </c>
      <c r="C195" s="74" t="s">
        <v>1618</v>
      </c>
      <c r="D195" s="74" t="s">
        <v>1618</v>
      </c>
      <c r="E195" s="53" t="s">
        <v>33</v>
      </c>
      <c r="F195" s="53" t="s">
        <v>17</v>
      </c>
      <c r="G195" s="53" t="s">
        <v>64</v>
      </c>
      <c r="H195" s="53"/>
      <c r="I195" s="90" t="s">
        <v>556</v>
      </c>
      <c r="J195" s="61" t="s">
        <v>1609</v>
      </c>
      <c r="K195" s="61">
        <v>12</v>
      </c>
      <c r="L195" s="61">
        <v>8</v>
      </c>
      <c r="M195" s="61">
        <v>34</v>
      </c>
      <c r="N195" s="61">
        <v>43</v>
      </c>
      <c r="O195" s="61">
        <v>17</v>
      </c>
      <c r="P195" s="61"/>
      <c r="Q195" s="61">
        <v>35</v>
      </c>
    </row>
    <row r="196" outlineLevel="1" spans="1:17">
      <c r="A196" s="71"/>
      <c r="B196" s="136" t="s">
        <v>365</v>
      </c>
      <c r="C196" s="74" t="s">
        <v>1619</v>
      </c>
      <c r="D196" s="74" t="s">
        <v>1619</v>
      </c>
      <c r="E196" s="53" t="s">
        <v>33</v>
      </c>
      <c r="F196" s="53" t="s">
        <v>17</v>
      </c>
      <c r="G196" s="53" t="s">
        <v>46</v>
      </c>
      <c r="H196" s="53"/>
      <c r="I196" s="90" t="s">
        <v>556</v>
      </c>
      <c r="J196" s="61" t="s">
        <v>1609</v>
      </c>
      <c r="K196" s="143">
        <v>0.0291906881704736</v>
      </c>
      <c r="L196" s="143">
        <v>0.0194604587803157</v>
      </c>
      <c r="M196" s="143">
        <v>0.0827069498163419</v>
      </c>
      <c r="N196" s="143">
        <v>0.104599965944197</v>
      </c>
      <c r="O196" s="143">
        <v>0.041353474908171</v>
      </c>
      <c r="P196" s="143"/>
      <c r="Q196" s="143">
        <v>0.0851395071638814</v>
      </c>
    </row>
    <row r="197" outlineLevel="1" spans="1:17">
      <c r="A197" s="71"/>
      <c r="B197" s="136" t="s">
        <v>369</v>
      </c>
      <c r="C197" s="144" t="s">
        <v>1620</v>
      </c>
      <c r="D197" s="74" t="s">
        <v>1620</v>
      </c>
      <c r="E197" s="53" t="s">
        <v>33</v>
      </c>
      <c r="F197" s="53" t="s">
        <v>17</v>
      </c>
      <c r="G197" s="53" t="s">
        <v>64</v>
      </c>
      <c r="H197" s="53"/>
      <c r="I197" s="90" t="s">
        <v>556</v>
      </c>
      <c r="J197" s="61">
        <v>30412</v>
      </c>
      <c r="K197" s="61">
        <v>30667</v>
      </c>
      <c r="L197" s="61">
        <v>30831</v>
      </c>
      <c r="M197" s="61">
        <v>31054</v>
      </c>
      <c r="N197" s="61">
        <v>31506</v>
      </c>
      <c r="O197" s="61">
        <v>31839</v>
      </c>
      <c r="P197" s="61"/>
      <c r="Q197" s="61">
        <v>32328</v>
      </c>
    </row>
    <row r="198" customHeight="1" outlineLevel="1" spans="1:17">
      <c r="A198" s="71"/>
      <c r="B198" s="136" t="s">
        <v>373</v>
      </c>
      <c r="C198" s="144" t="s">
        <v>1621</v>
      </c>
      <c r="D198" s="74" t="s">
        <v>1621</v>
      </c>
      <c r="E198" s="53" t="s">
        <v>33</v>
      </c>
      <c r="F198" s="53" t="s">
        <v>17</v>
      </c>
      <c r="G198" s="53" t="s">
        <v>64</v>
      </c>
      <c r="H198" s="53"/>
      <c r="I198" s="90" t="s">
        <v>556</v>
      </c>
      <c r="J198" s="61" t="s">
        <v>1609</v>
      </c>
      <c r="K198" s="61">
        <v>906</v>
      </c>
      <c r="L198" s="61">
        <v>676</v>
      </c>
      <c r="M198" s="174">
        <v>1062</v>
      </c>
      <c r="N198" s="61">
        <v>1217</v>
      </c>
      <c r="O198" s="61">
        <v>1093</v>
      </c>
      <c r="P198" s="61"/>
      <c r="Q198" s="61">
        <v>1033</v>
      </c>
    </row>
    <row r="199" outlineLevel="1" spans="1:17">
      <c r="A199" s="71"/>
      <c r="B199" s="136" t="s">
        <v>378</v>
      </c>
      <c r="C199" s="144" t="s">
        <v>1622</v>
      </c>
      <c r="D199" s="74" t="s">
        <v>1622</v>
      </c>
      <c r="E199" s="53" t="s">
        <v>33</v>
      </c>
      <c r="F199" s="53" t="s">
        <v>17</v>
      </c>
      <c r="G199" s="53" t="s">
        <v>46</v>
      </c>
      <c r="H199" s="53"/>
      <c r="I199" s="90" t="s">
        <v>556</v>
      </c>
      <c r="J199" s="61" t="s">
        <v>1609</v>
      </c>
      <c r="K199" s="143">
        <v>2.9790872024201</v>
      </c>
      <c r="L199" s="143">
        <v>2.22280678679469</v>
      </c>
      <c r="M199" s="143">
        <v>3.49204261475733</v>
      </c>
      <c r="N199" s="143">
        <v>4.00170985137446</v>
      </c>
      <c r="O199" s="143">
        <v>3.59397606208076</v>
      </c>
      <c r="P199" s="143"/>
      <c r="Q199" s="143">
        <v>3.39668551887413</v>
      </c>
    </row>
    <row r="200" spans="1:17">
      <c r="A200" s="71"/>
      <c r="B200" s="136" t="s">
        <v>381</v>
      </c>
      <c r="C200" s="74" t="s">
        <v>1623</v>
      </c>
      <c r="D200" s="74" t="s">
        <v>1623</v>
      </c>
      <c r="E200" s="53" t="s">
        <v>33</v>
      </c>
      <c r="F200" s="53" t="s">
        <v>17</v>
      </c>
      <c r="G200" s="53" t="s">
        <v>64</v>
      </c>
      <c r="H200" s="53"/>
      <c r="I200" s="90" t="s">
        <v>556</v>
      </c>
      <c r="J200" s="61">
        <v>34612</v>
      </c>
      <c r="K200" s="61">
        <v>35089</v>
      </c>
      <c r="L200" s="61">
        <v>34948</v>
      </c>
      <c r="M200" s="61">
        <v>35392</v>
      </c>
      <c r="N200" s="61">
        <v>35557</v>
      </c>
      <c r="O200" s="61">
        <v>35748</v>
      </c>
      <c r="P200" s="61"/>
      <c r="Q200" s="61">
        <v>35752</v>
      </c>
    </row>
    <row r="201" spans="1:17">
      <c r="A201" s="71"/>
      <c r="B201" s="136" t="s">
        <v>709</v>
      </c>
      <c r="C201" s="74" t="s">
        <v>1624</v>
      </c>
      <c r="D201" s="74" t="s">
        <v>1624</v>
      </c>
      <c r="E201" s="53" t="s">
        <v>33</v>
      </c>
      <c r="F201" s="53" t="s">
        <v>17</v>
      </c>
      <c r="G201" s="53" t="s">
        <v>64</v>
      </c>
      <c r="H201" s="53"/>
      <c r="I201" s="90" t="s">
        <v>556</v>
      </c>
      <c r="J201" s="61" t="s">
        <v>1609</v>
      </c>
      <c r="K201" s="61">
        <v>2928</v>
      </c>
      <c r="L201" s="61">
        <v>990</v>
      </c>
      <c r="M201" s="61">
        <v>2658</v>
      </c>
      <c r="N201" s="61">
        <v>2216</v>
      </c>
      <c r="O201" s="61">
        <v>1849</v>
      </c>
      <c r="P201" s="61"/>
      <c r="Q201" s="61">
        <v>1657</v>
      </c>
    </row>
    <row r="202" spans="1:17">
      <c r="A202" s="71"/>
      <c r="B202" s="136" t="s">
        <v>718</v>
      </c>
      <c r="C202" s="74" t="s">
        <v>1625</v>
      </c>
      <c r="D202" s="74" t="s">
        <v>1625</v>
      </c>
      <c r="E202" s="53" t="s">
        <v>33</v>
      </c>
      <c r="F202" s="53" t="s">
        <v>17</v>
      </c>
      <c r="G202" s="53" t="s">
        <v>46</v>
      </c>
      <c r="H202" s="53"/>
      <c r="I202" s="90" t="s">
        <v>556</v>
      </c>
      <c r="J202" s="61" t="s">
        <v>1609</v>
      </c>
      <c r="K202" s="143">
        <v>8.45949381717323</v>
      </c>
      <c r="L202" s="143">
        <v>2.86027967179013</v>
      </c>
      <c r="M202" s="143">
        <v>7.67941754304865</v>
      </c>
      <c r="N202" s="143">
        <v>6.40240379059286</v>
      </c>
      <c r="O202" s="143">
        <v>5.34207789206056</v>
      </c>
      <c r="P202" s="143"/>
      <c r="Q202" s="143">
        <v>4.78735698601641</v>
      </c>
    </row>
    <row r="203" s="63" customFormat="1" spans="1:17">
      <c r="A203" s="145"/>
      <c r="B203" s="146" t="s">
        <v>385</v>
      </c>
      <c r="C203" s="147" t="s">
        <v>1626</v>
      </c>
      <c r="D203" s="147" t="s">
        <v>1626</v>
      </c>
      <c r="E203" s="148" t="s">
        <v>33</v>
      </c>
      <c r="F203" s="148" t="s">
        <v>17</v>
      </c>
      <c r="G203" s="148" t="s">
        <v>64</v>
      </c>
      <c r="H203" s="148"/>
      <c r="I203" s="90" t="s">
        <v>556</v>
      </c>
      <c r="J203" s="63">
        <v>9889</v>
      </c>
      <c r="K203" s="63">
        <v>9320</v>
      </c>
      <c r="L203" s="63">
        <v>8955</v>
      </c>
      <c r="M203" s="63">
        <v>8539</v>
      </c>
      <c r="N203" s="63">
        <v>8332</v>
      </c>
      <c r="O203" s="63">
        <v>8356</v>
      </c>
      <c r="Q203" s="63">
        <v>8546</v>
      </c>
    </row>
    <row r="204" s="63" customFormat="1" spans="1:17">
      <c r="A204" s="145"/>
      <c r="B204" s="146" t="s">
        <v>388</v>
      </c>
      <c r="C204" s="147" t="s">
        <v>1627</v>
      </c>
      <c r="D204" s="147" t="s">
        <v>1627</v>
      </c>
      <c r="E204" s="148" t="s">
        <v>33</v>
      </c>
      <c r="F204" s="148" t="s">
        <v>17</v>
      </c>
      <c r="G204" s="148" t="s">
        <v>64</v>
      </c>
      <c r="H204" s="149"/>
      <c r="I204" s="90" t="s">
        <v>556</v>
      </c>
      <c r="J204" s="63" t="s">
        <v>1609</v>
      </c>
      <c r="K204" s="63">
        <v>1235</v>
      </c>
      <c r="L204" s="63">
        <v>885</v>
      </c>
      <c r="M204" s="63">
        <v>841</v>
      </c>
      <c r="N204" s="63">
        <v>916</v>
      </c>
      <c r="O204" s="63">
        <v>1021</v>
      </c>
      <c r="Q204" s="63">
        <v>1236</v>
      </c>
    </row>
    <row r="205" spans="1:17">
      <c r="A205" s="71"/>
      <c r="B205" s="136" t="s">
        <v>392</v>
      </c>
      <c r="C205" s="150" t="s">
        <v>1628</v>
      </c>
      <c r="D205" s="150" t="s">
        <v>1628</v>
      </c>
      <c r="E205" s="151" t="s">
        <v>33</v>
      </c>
      <c r="F205" s="151" t="s">
        <v>17</v>
      </c>
      <c r="G205" s="151" t="s">
        <v>46</v>
      </c>
      <c r="H205" s="70"/>
      <c r="I205" s="90" t="s">
        <v>556</v>
      </c>
      <c r="J205" s="61" t="s">
        <v>1609</v>
      </c>
      <c r="K205" s="143">
        <v>12.488623723329</v>
      </c>
      <c r="L205" s="143">
        <v>8.9493376478916</v>
      </c>
      <c r="M205" s="143">
        <v>8.50439882697947</v>
      </c>
      <c r="N205" s="143">
        <v>9.26281727171605</v>
      </c>
      <c r="O205" s="143">
        <v>10.3246030943473</v>
      </c>
      <c r="P205" s="143"/>
      <c r="Q205" s="143">
        <v>12.49</v>
      </c>
    </row>
    <row r="206" spans="1:17">
      <c r="A206" s="71"/>
      <c r="B206" s="136" t="s">
        <v>395</v>
      </c>
      <c r="C206" s="107" t="s">
        <v>1629</v>
      </c>
      <c r="D206" s="107" t="s">
        <v>1629</v>
      </c>
      <c r="E206" s="107" t="s">
        <v>33</v>
      </c>
      <c r="F206" s="107" t="s">
        <v>17</v>
      </c>
      <c r="G206" s="107" t="s">
        <v>76</v>
      </c>
      <c r="H206" s="152"/>
      <c r="I206" s="175"/>
      <c r="J206" s="61"/>
      <c r="K206" s="61"/>
      <c r="L206" s="61"/>
      <c r="M206" s="61"/>
      <c r="N206" s="61"/>
      <c r="O206" s="61"/>
      <c r="P206" s="61"/>
      <c r="Q206" s="61"/>
    </row>
    <row r="207" spans="1:17">
      <c r="A207" s="83"/>
      <c r="B207" s="136" t="s">
        <v>399</v>
      </c>
      <c r="C207" s="153" t="s">
        <v>1630</v>
      </c>
      <c r="D207" s="153" t="s">
        <v>1629</v>
      </c>
      <c r="E207" s="153" t="s">
        <v>33</v>
      </c>
      <c r="F207" s="153" t="s">
        <v>17</v>
      </c>
      <c r="G207" s="153" t="s">
        <v>76</v>
      </c>
      <c r="H207" s="152"/>
      <c r="I207" s="175"/>
      <c r="J207" s="61"/>
      <c r="K207" s="61"/>
      <c r="L207" s="61"/>
      <c r="M207" s="61"/>
      <c r="N207" s="61"/>
      <c r="O207" s="61"/>
      <c r="P207" s="61"/>
      <c r="Q207" s="61"/>
    </row>
    <row r="208" customHeight="1" spans="1:17">
      <c r="A208" s="81" t="s">
        <v>137</v>
      </c>
      <c r="B208" s="68" t="s">
        <v>399</v>
      </c>
      <c r="C208" s="70" t="s">
        <v>1631</v>
      </c>
      <c r="D208" s="69" t="s">
        <v>1632</v>
      </c>
      <c r="E208" s="70" t="s">
        <v>16</v>
      </c>
      <c r="F208" s="70" t="s">
        <v>17</v>
      </c>
      <c r="G208" s="70" t="s">
        <v>18</v>
      </c>
      <c r="H208" s="70"/>
      <c r="I208" s="176" t="s">
        <v>556</v>
      </c>
      <c r="J208" s="61"/>
      <c r="K208" s="61">
        <v>0</v>
      </c>
      <c r="L208" s="61">
        <v>0</v>
      </c>
      <c r="M208" s="61">
        <v>0</v>
      </c>
      <c r="N208" s="61">
        <v>0</v>
      </c>
      <c r="O208" s="61">
        <v>0</v>
      </c>
      <c r="P208" s="61">
        <v>0</v>
      </c>
      <c r="Q208" s="61"/>
    </row>
    <row r="209" ht="36" spans="1:17">
      <c r="A209" s="71"/>
      <c r="B209" s="68" t="s">
        <v>402</v>
      </c>
      <c r="C209" s="70" t="s">
        <v>1633</v>
      </c>
      <c r="D209" s="70" t="s">
        <v>1634</v>
      </c>
      <c r="E209" s="70" t="s">
        <v>16</v>
      </c>
      <c r="F209" s="70" t="s">
        <v>17</v>
      </c>
      <c r="G209" s="70" t="s">
        <v>46</v>
      </c>
      <c r="H209" s="70" t="s">
        <v>1635</v>
      </c>
      <c r="I209" s="90" t="s">
        <v>556</v>
      </c>
      <c r="J209" s="61"/>
      <c r="K209" s="125">
        <v>0</v>
      </c>
      <c r="L209" s="125">
        <v>0</v>
      </c>
      <c r="M209" s="125">
        <v>0</v>
      </c>
      <c r="N209" s="125">
        <v>0</v>
      </c>
      <c r="O209" s="125">
        <v>0</v>
      </c>
      <c r="P209" s="125">
        <v>0</v>
      </c>
      <c r="Q209" s="61">
        <v>176</v>
      </c>
    </row>
    <row r="210" ht="14.25" spans="1:17">
      <c r="A210" s="67" t="s">
        <v>137</v>
      </c>
      <c r="B210" s="68" t="s">
        <v>733</v>
      </c>
      <c r="C210" s="154" t="s">
        <v>1636</v>
      </c>
      <c r="D210" s="154" t="s">
        <v>1636</v>
      </c>
      <c r="E210" s="53" t="s">
        <v>33</v>
      </c>
      <c r="F210" s="155" t="s">
        <v>17</v>
      </c>
      <c r="G210" s="154" t="s">
        <v>97</v>
      </c>
      <c r="H210" s="53"/>
      <c r="I210" s="90" t="s">
        <v>556</v>
      </c>
      <c r="J210" s="61"/>
      <c r="K210" s="177">
        <v>129777.838709677</v>
      </c>
      <c r="L210" s="177">
        <v>123700.813559322</v>
      </c>
      <c r="M210" s="177">
        <v>125598.966666667</v>
      </c>
      <c r="N210" s="177">
        <v>127636.866666667</v>
      </c>
      <c r="O210" s="177">
        <v>129292.688741722</v>
      </c>
      <c r="Q210" s="177">
        <v>131524.625</v>
      </c>
    </row>
    <row r="211" ht="14.25" spans="1:17">
      <c r="A211" s="71"/>
      <c r="B211" s="68" t="s">
        <v>749</v>
      </c>
      <c r="C211" s="69" t="s">
        <v>1637</v>
      </c>
      <c r="D211" s="69" t="s">
        <v>1637</v>
      </c>
      <c r="E211" s="53" t="s">
        <v>33</v>
      </c>
      <c r="F211" s="155" t="s">
        <v>17</v>
      </c>
      <c r="G211" s="70" t="s">
        <v>289</v>
      </c>
      <c r="H211" s="70"/>
      <c r="I211" s="90" t="s">
        <v>556</v>
      </c>
      <c r="J211" s="61"/>
      <c r="K211" s="178" t="e">
        <f>8563.03/K209</f>
        <v>#DIV/0!</v>
      </c>
      <c r="L211" s="179" t="e">
        <f>16743.14/L209</f>
        <v>#DIV/0!</v>
      </c>
      <c r="M211" s="180" t="e">
        <f>27801.38/M209</f>
        <v>#DIV/0!</v>
      </c>
      <c r="N211" s="181" t="e">
        <f>36884.46/N209</f>
        <v>#DIV/0!</v>
      </c>
      <c r="O211" s="180">
        <f>544784.06/151</f>
        <v>3607.84145695364</v>
      </c>
      <c r="P211" s="179"/>
      <c r="Q211" s="181">
        <f>53277.89/Q209</f>
        <v>302.715284090909</v>
      </c>
    </row>
    <row r="212" ht="36.75" spans="1:17">
      <c r="A212" s="71"/>
      <c r="B212" s="68" t="s">
        <v>406</v>
      </c>
      <c r="C212" s="69" t="s">
        <v>1638</v>
      </c>
      <c r="D212" s="69" t="s">
        <v>1638</v>
      </c>
      <c r="E212" s="154" t="s">
        <v>33</v>
      </c>
      <c r="F212" s="155" t="s">
        <v>17</v>
      </c>
      <c r="G212" s="69" t="s">
        <v>46</v>
      </c>
      <c r="H212" s="70" t="s">
        <v>1639</v>
      </c>
      <c r="I212" s="90" t="s">
        <v>556</v>
      </c>
      <c r="J212" s="61"/>
      <c r="K212" s="182">
        <v>0.9976</v>
      </c>
      <c r="L212" s="183">
        <v>0.9979</v>
      </c>
      <c r="M212" s="182">
        <v>0.9981</v>
      </c>
      <c r="N212" s="184">
        <v>0.9981</v>
      </c>
      <c r="O212" s="182">
        <v>0.9982</v>
      </c>
      <c r="P212" s="179"/>
      <c r="Q212" s="184">
        <v>0.9982</v>
      </c>
    </row>
    <row r="213" ht="14.25" spans="1:17">
      <c r="A213" s="71"/>
      <c r="B213" s="68" t="s">
        <v>799</v>
      </c>
      <c r="C213" s="69" t="s">
        <v>1640</v>
      </c>
      <c r="D213" s="69" t="s">
        <v>1640</v>
      </c>
      <c r="E213" s="53" t="s">
        <v>33</v>
      </c>
      <c r="F213" s="155" t="s">
        <v>17</v>
      </c>
      <c r="G213" s="154" t="s">
        <v>97</v>
      </c>
      <c r="H213" s="70"/>
      <c r="I213" s="90" t="s">
        <v>556</v>
      </c>
      <c r="J213" s="61"/>
      <c r="K213" s="185">
        <v>3494.06451612903</v>
      </c>
      <c r="L213" s="185">
        <v>3198.28813559322</v>
      </c>
      <c r="M213" s="185">
        <v>3325.06666666667</v>
      </c>
      <c r="N213" s="185">
        <v>3426.90833333333</v>
      </c>
      <c r="O213" s="185">
        <v>3392.31125827815</v>
      </c>
      <c r="P213" s="185"/>
      <c r="Q213" s="185">
        <v>3452.51704545455</v>
      </c>
    </row>
    <row r="214" ht="14.25" spans="1:17">
      <c r="A214" s="71"/>
      <c r="B214" s="68" t="s">
        <v>815</v>
      </c>
      <c r="C214" s="69" t="s">
        <v>1641</v>
      </c>
      <c r="D214" s="69" t="s">
        <v>1641</v>
      </c>
      <c r="E214" s="53" t="s">
        <v>33</v>
      </c>
      <c r="F214" s="155" t="s">
        <v>17</v>
      </c>
      <c r="G214" s="70" t="s">
        <v>289</v>
      </c>
      <c r="H214" s="70"/>
      <c r="I214" s="90" t="s">
        <v>556</v>
      </c>
      <c r="J214" s="61"/>
      <c r="K214" s="185">
        <v>265.027419354839</v>
      </c>
      <c r="L214" s="185">
        <v>274.291694915254</v>
      </c>
      <c r="M214" s="185">
        <v>299.242777777778</v>
      </c>
      <c r="N214" s="185">
        <v>297.53525</v>
      </c>
      <c r="O214" s="185">
        <v>286.859867549669</v>
      </c>
      <c r="P214" s="185"/>
      <c r="Q214" s="185">
        <v>292.924829545455</v>
      </c>
    </row>
    <row r="215" ht="36.75" spans="1:17">
      <c r="A215" s="71"/>
      <c r="B215" s="68" t="s">
        <v>832</v>
      </c>
      <c r="C215" s="69" t="s">
        <v>1642</v>
      </c>
      <c r="D215" s="69" t="s">
        <v>1642</v>
      </c>
      <c r="E215" s="53" t="s">
        <v>33</v>
      </c>
      <c r="F215" s="155" t="s">
        <v>17</v>
      </c>
      <c r="G215" s="69" t="s">
        <v>46</v>
      </c>
      <c r="H215" s="70" t="s">
        <v>1639</v>
      </c>
      <c r="I215" s="90" t="s">
        <v>556</v>
      </c>
      <c r="J215" s="61"/>
      <c r="K215" s="182">
        <v>0.9973</v>
      </c>
      <c r="L215" s="183">
        <v>0.9976</v>
      </c>
      <c r="M215" s="182">
        <v>0.9976</v>
      </c>
      <c r="N215" s="184">
        <v>0.9977</v>
      </c>
      <c r="O215" s="182">
        <v>0.9977</v>
      </c>
      <c r="P215" s="179"/>
      <c r="Q215" s="184">
        <v>0.9976</v>
      </c>
    </row>
    <row r="216" ht="14.25" spans="1:17">
      <c r="A216" s="71"/>
      <c r="B216" s="68" t="s">
        <v>865</v>
      </c>
      <c r="C216" s="69" t="s">
        <v>1643</v>
      </c>
      <c r="D216" s="69" t="s">
        <v>1643</v>
      </c>
      <c r="E216" s="53" t="s">
        <v>33</v>
      </c>
      <c r="F216" s="155" t="s">
        <v>17</v>
      </c>
      <c r="G216" s="154" t="s">
        <v>97</v>
      </c>
      <c r="H216" s="70"/>
      <c r="I216" s="90" t="s">
        <v>556</v>
      </c>
      <c r="J216" s="61"/>
      <c r="K216" s="185">
        <v>6604.12903225806</v>
      </c>
      <c r="L216" s="185">
        <v>6018.40677966102</v>
      </c>
      <c r="M216" s="185">
        <v>6070.27777777778</v>
      </c>
      <c r="N216" s="185">
        <v>6169.75</v>
      </c>
      <c r="O216" s="185">
        <v>6159.81456953642</v>
      </c>
      <c r="P216" s="185"/>
      <c r="Q216" s="185">
        <v>6199.56818181818</v>
      </c>
    </row>
    <row r="217" ht="14.25" outlineLevel="2" spans="1:17">
      <c r="A217" s="71"/>
      <c r="B217" s="68" t="s">
        <v>868</v>
      </c>
      <c r="C217" s="69" t="s">
        <v>1644</v>
      </c>
      <c r="D217" s="69" t="s">
        <v>1644</v>
      </c>
      <c r="E217" s="53" t="s">
        <v>33</v>
      </c>
      <c r="F217" s="155" t="s">
        <v>17</v>
      </c>
      <c r="G217" s="70" t="s">
        <v>289</v>
      </c>
      <c r="H217" s="70"/>
      <c r="I217" s="90" t="s">
        <v>556</v>
      </c>
      <c r="J217" s="61"/>
      <c r="K217" s="185">
        <v>6.35935483870968</v>
      </c>
      <c r="L217" s="185">
        <v>5.21271186440678</v>
      </c>
      <c r="M217" s="185">
        <v>5.27477777777778</v>
      </c>
      <c r="N217" s="185">
        <v>5.40575</v>
      </c>
      <c r="O217" s="185">
        <v>5.32205298013245</v>
      </c>
      <c r="P217" s="185"/>
      <c r="Q217" s="185">
        <v>5.37</v>
      </c>
    </row>
    <row r="218" ht="36.75" outlineLevel="2" spans="1:17">
      <c r="A218" s="71"/>
      <c r="B218" s="68" t="s">
        <v>871</v>
      </c>
      <c r="C218" s="69" t="s">
        <v>1645</v>
      </c>
      <c r="D218" s="69" t="s">
        <v>1645</v>
      </c>
      <c r="E218" s="53" t="s">
        <v>33</v>
      </c>
      <c r="F218" s="155" t="s">
        <v>17</v>
      </c>
      <c r="G218" s="69" t="s">
        <v>46</v>
      </c>
      <c r="H218" s="70" t="s">
        <v>1639</v>
      </c>
      <c r="I218" s="90" t="s">
        <v>556</v>
      </c>
      <c r="J218" s="61"/>
      <c r="K218" s="182">
        <v>0.9569</v>
      </c>
      <c r="L218" s="184">
        <v>0.9617</v>
      </c>
      <c r="M218" s="182">
        <v>0.9643</v>
      </c>
      <c r="N218" s="184">
        <v>0.9655</v>
      </c>
      <c r="O218" s="182">
        <v>0.9662</v>
      </c>
      <c r="P218" s="179"/>
      <c r="Q218" s="184">
        <v>0.9647</v>
      </c>
    </row>
    <row r="219" ht="14.25" outlineLevel="2" spans="1:17">
      <c r="A219" s="71"/>
      <c r="B219" s="68" t="s">
        <v>876</v>
      </c>
      <c r="C219" s="69" t="s">
        <v>1646</v>
      </c>
      <c r="D219" s="69" t="s">
        <v>1646</v>
      </c>
      <c r="E219" s="53" t="s">
        <v>33</v>
      </c>
      <c r="F219" s="155" t="s">
        <v>17</v>
      </c>
      <c r="G219" s="154" t="s">
        <v>97</v>
      </c>
      <c r="H219" s="70"/>
      <c r="I219" s="90" t="s">
        <v>556</v>
      </c>
      <c r="J219" s="61"/>
      <c r="K219" s="185">
        <v>400.903225806452</v>
      </c>
      <c r="L219" s="185">
        <v>371.305084745763</v>
      </c>
      <c r="M219" s="185">
        <v>380.233333333333</v>
      </c>
      <c r="N219" s="185">
        <v>389.475</v>
      </c>
      <c r="O219" s="185">
        <v>390.17880794702</v>
      </c>
      <c r="P219" s="185"/>
      <c r="Q219" s="185">
        <v>394.125</v>
      </c>
    </row>
    <row r="220" ht="14.25" outlineLevel="2" spans="1:17">
      <c r="A220" s="71"/>
      <c r="B220" s="68" t="s">
        <v>878</v>
      </c>
      <c r="C220" s="69" t="s">
        <v>1647</v>
      </c>
      <c r="D220" s="69" t="s">
        <v>1647</v>
      </c>
      <c r="E220" s="53" t="s">
        <v>33</v>
      </c>
      <c r="F220" s="155" t="s">
        <v>17</v>
      </c>
      <c r="G220" s="70" t="s">
        <v>289</v>
      </c>
      <c r="H220" s="70"/>
      <c r="I220" s="90" t="s">
        <v>556</v>
      </c>
      <c r="J220" s="61"/>
      <c r="K220" s="185">
        <v>2.23516129032258</v>
      </c>
      <c r="L220" s="185">
        <v>1.79542372881356</v>
      </c>
      <c r="M220" s="185">
        <v>1.88822222222222</v>
      </c>
      <c r="N220" s="185">
        <v>1.92658333333333</v>
      </c>
      <c r="O220" s="185">
        <v>1.91675496688742</v>
      </c>
      <c r="P220" s="185"/>
      <c r="Q220" s="185">
        <v>1.91261363636364</v>
      </c>
    </row>
    <row r="221" ht="36.75" outlineLevel="2" spans="1:17">
      <c r="A221" s="71"/>
      <c r="B221" s="68" t="s">
        <v>880</v>
      </c>
      <c r="C221" s="69" t="s">
        <v>1648</v>
      </c>
      <c r="D221" s="69" t="s">
        <v>1648</v>
      </c>
      <c r="E221" s="53" t="s">
        <v>33</v>
      </c>
      <c r="F221" s="155" t="s">
        <v>17</v>
      </c>
      <c r="G221" s="69" t="s">
        <v>46</v>
      </c>
      <c r="H221" s="70" t="s">
        <v>1639</v>
      </c>
      <c r="I221" s="90" t="s">
        <v>556</v>
      </c>
      <c r="J221" s="61"/>
      <c r="K221" s="186">
        <v>0.9804</v>
      </c>
      <c r="L221" s="187">
        <v>0.979</v>
      </c>
      <c r="M221" s="186">
        <v>0.9786</v>
      </c>
      <c r="N221" s="187">
        <v>0.9784</v>
      </c>
      <c r="O221" s="186">
        <v>0.979</v>
      </c>
      <c r="P221" s="179"/>
      <c r="Q221" s="187">
        <v>0.9792</v>
      </c>
    </row>
    <row r="222" ht="14.25" outlineLevel="2" spans="1:17">
      <c r="A222" s="71"/>
      <c r="B222" s="68" t="s">
        <v>876</v>
      </c>
      <c r="C222" s="69" t="s">
        <v>1649</v>
      </c>
      <c r="D222" s="69" t="s">
        <v>1649</v>
      </c>
      <c r="E222" s="53" t="s">
        <v>33</v>
      </c>
      <c r="F222" s="155" t="s">
        <v>17</v>
      </c>
      <c r="G222" s="154" t="s">
        <v>97</v>
      </c>
      <c r="H222" s="70"/>
      <c r="I222" s="90" t="s">
        <v>556</v>
      </c>
      <c r="J222" s="61"/>
      <c r="K222" s="185">
        <v>111.41935483871</v>
      </c>
      <c r="L222" s="185">
        <v>99.6271186440678</v>
      </c>
      <c r="M222" s="185">
        <v>89.1666666666667</v>
      </c>
      <c r="N222" s="185">
        <v>81.2916666666667</v>
      </c>
      <c r="O222" s="185">
        <v>75.2582781456954</v>
      </c>
      <c r="P222" s="185"/>
      <c r="Q222" s="185">
        <v>72.0340909090909</v>
      </c>
    </row>
    <row r="223" ht="14.25" outlineLevel="2" spans="1:17">
      <c r="A223" s="71"/>
      <c r="B223" s="68" t="s">
        <v>878</v>
      </c>
      <c r="C223" s="69" t="s">
        <v>1650</v>
      </c>
      <c r="D223" s="69" t="s">
        <v>1650</v>
      </c>
      <c r="E223" s="53" t="s">
        <v>33</v>
      </c>
      <c r="F223" s="155" t="s">
        <v>17</v>
      </c>
      <c r="G223" s="70" t="s">
        <v>289</v>
      </c>
      <c r="H223" s="70"/>
      <c r="I223" s="90" t="s">
        <v>556</v>
      </c>
      <c r="J223" s="61"/>
      <c r="K223" s="185">
        <v>0.012258064516129</v>
      </c>
      <c r="L223" s="185">
        <v>0.0120338983050847</v>
      </c>
      <c r="M223" s="185">
        <v>0.00811111111111111</v>
      </c>
      <c r="N223" s="185">
        <v>0.00708333333333333</v>
      </c>
      <c r="O223" s="185">
        <v>0.00695364238410596</v>
      </c>
      <c r="P223" s="185"/>
      <c r="Q223" s="185">
        <v>0.00602272727272727</v>
      </c>
    </row>
    <row r="224" ht="36.75" outlineLevel="2" spans="1:17">
      <c r="A224" s="71"/>
      <c r="B224" s="68" t="s">
        <v>880</v>
      </c>
      <c r="C224" s="69" t="s">
        <v>1651</v>
      </c>
      <c r="D224" s="69" t="s">
        <v>1651</v>
      </c>
      <c r="E224" s="53" t="s">
        <v>33</v>
      </c>
      <c r="F224" s="155" t="s">
        <v>17</v>
      </c>
      <c r="G224" s="69" t="s">
        <v>46</v>
      </c>
      <c r="H224" s="70" t="s">
        <v>1639</v>
      </c>
      <c r="I224" s="90" t="s">
        <v>556</v>
      </c>
      <c r="J224" s="61"/>
      <c r="K224" s="188">
        <v>0.9786</v>
      </c>
      <c r="L224" s="189">
        <v>0.9699</v>
      </c>
      <c r="M224" s="188">
        <v>0.9706</v>
      </c>
      <c r="N224" s="189">
        <v>0.9717</v>
      </c>
      <c r="O224" s="188">
        <v>0.9695</v>
      </c>
      <c r="P224" s="179"/>
      <c r="Q224" s="189">
        <v>0.9692</v>
      </c>
    </row>
    <row r="225" ht="14.25" outlineLevel="2" spans="1:17">
      <c r="A225" s="71"/>
      <c r="B225" s="68" t="s">
        <v>876</v>
      </c>
      <c r="C225" s="69" t="s">
        <v>1652</v>
      </c>
      <c r="D225" s="69" t="s">
        <v>1652</v>
      </c>
      <c r="E225" s="53" t="s">
        <v>33</v>
      </c>
      <c r="F225" s="155" t="s">
        <v>17</v>
      </c>
      <c r="G225" s="154" t="s">
        <v>97</v>
      </c>
      <c r="H225" s="70"/>
      <c r="I225" s="90" t="s">
        <v>556</v>
      </c>
      <c r="J225" s="61"/>
      <c r="K225" s="185">
        <v>5977.25806451613</v>
      </c>
      <c r="L225" s="185">
        <v>5737.57627118644</v>
      </c>
      <c r="M225" s="185">
        <v>6053.64444444444</v>
      </c>
      <c r="N225" s="185">
        <v>6259.05</v>
      </c>
      <c r="O225" s="185">
        <v>6454.02649006623</v>
      </c>
      <c r="P225" s="185"/>
      <c r="Q225" s="185">
        <v>6645.375</v>
      </c>
    </row>
    <row r="226" ht="14.25" outlineLevel="2" spans="1:17">
      <c r="A226" s="71"/>
      <c r="B226" s="68" t="s">
        <v>878</v>
      </c>
      <c r="C226" s="69" t="s">
        <v>1653</v>
      </c>
      <c r="D226" s="69" t="s">
        <v>1653</v>
      </c>
      <c r="E226" s="53" t="s">
        <v>33</v>
      </c>
      <c r="F226" s="155" t="s">
        <v>17</v>
      </c>
      <c r="G226" s="70" t="s">
        <v>289</v>
      </c>
      <c r="H226" s="70"/>
      <c r="I226" s="90" t="s">
        <v>556</v>
      </c>
      <c r="J226" s="61"/>
      <c r="K226" s="185">
        <v>0.757096774193548</v>
      </c>
      <c r="L226" s="185">
        <v>0.743559322033898</v>
      </c>
      <c r="M226" s="185">
        <v>0.776666666666667</v>
      </c>
      <c r="N226" s="185">
        <v>0.788333333333333</v>
      </c>
      <c r="O226" s="185">
        <v>0.79158940397351</v>
      </c>
      <c r="P226" s="185"/>
      <c r="Q226" s="185">
        <v>0.796704545454545</v>
      </c>
    </row>
    <row r="227" ht="36.75" outlineLevel="2" spans="1:17">
      <c r="A227" s="71"/>
      <c r="B227" s="68" t="s">
        <v>880</v>
      </c>
      <c r="C227" s="69" t="s">
        <v>1654</v>
      </c>
      <c r="D227" s="69" t="s">
        <v>1654</v>
      </c>
      <c r="E227" s="53" t="s">
        <v>33</v>
      </c>
      <c r="F227" s="155" t="s">
        <v>17</v>
      </c>
      <c r="G227" s="69" t="s">
        <v>46</v>
      </c>
      <c r="H227" s="70" t="s">
        <v>1639</v>
      </c>
      <c r="I227" s="90" t="s">
        <v>556</v>
      </c>
      <c r="J227" s="61"/>
      <c r="K227" s="186">
        <v>0.9993</v>
      </c>
      <c r="L227" s="187">
        <v>0.9995</v>
      </c>
      <c r="M227" s="186">
        <v>0.9996</v>
      </c>
      <c r="N227" s="187">
        <v>0.9997</v>
      </c>
      <c r="O227" s="186">
        <v>0.9997</v>
      </c>
      <c r="P227" s="179"/>
      <c r="Q227" s="187">
        <v>0.9997</v>
      </c>
    </row>
    <row r="228" ht="14.25" outlineLevel="2" spans="1:17">
      <c r="A228" s="71"/>
      <c r="B228" s="68" t="s">
        <v>884</v>
      </c>
      <c r="C228" s="69" t="s">
        <v>1655</v>
      </c>
      <c r="D228" s="69" t="s">
        <v>1655</v>
      </c>
      <c r="E228" s="53" t="s">
        <v>33</v>
      </c>
      <c r="F228" s="155" t="s">
        <v>17</v>
      </c>
      <c r="G228" s="154" t="s">
        <v>97</v>
      </c>
      <c r="H228" s="70"/>
      <c r="I228" s="90" t="s">
        <v>556</v>
      </c>
      <c r="J228" s="61"/>
      <c r="K228" s="185">
        <v>108825.322580645</v>
      </c>
      <c r="L228" s="185">
        <v>104136.06779661</v>
      </c>
      <c r="M228" s="185">
        <v>105582.722222222</v>
      </c>
      <c r="N228" s="185">
        <v>107215.775</v>
      </c>
      <c r="O228" s="185">
        <v>108712.761589404</v>
      </c>
      <c r="P228" s="185"/>
      <c r="Q228" s="185">
        <v>110592.295454545</v>
      </c>
    </row>
    <row r="229" ht="14.25" outlineLevel="2" spans="1:17">
      <c r="A229" s="71"/>
      <c r="B229" s="68" t="s">
        <v>886</v>
      </c>
      <c r="C229" s="69" t="s">
        <v>1656</v>
      </c>
      <c r="D229" s="69" t="s">
        <v>1656</v>
      </c>
      <c r="E229" s="53" t="s">
        <v>33</v>
      </c>
      <c r="F229" s="155" t="s">
        <v>17</v>
      </c>
      <c r="G229" s="70" t="s">
        <v>289</v>
      </c>
      <c r="H229" s="70"/>
      <c r="I229" s="90" t="s">
        <v>556</v>
      </c>
      <c r="J229" s="61"/>
      <c r="K229" s="185">
        <v>1.79193548387097</v>
      </c>
      <c r="L229" s="185">
        <v>1.68796610169492</v>
      </c>
      <c r="M229" s="185">
        <v>1.67711111111111</v>
      </c>
      <c r="N229" s="185">
        <v>1.67225</v>
      </c>
      <c r="O229" s="185">
        <v>1.65132450331126</v>
      </c>
      <c r="P229" s="185"/>
      <c r="Q229" s="185">
        <v>1.67028409090909</v>
      </c>
    </row>
    <row r="230" ht="36.75" outlineLevel="2" spans="1:17">
      <c r="A230" s="71"/>
      <c r="B230" s="68" t="s">
        <v>888</v>
      </c>
      <c r="C230" s="69" t="s">
        <v>1657</v>
      </c>
      <c r="D230" s="69" t="s">
        <v>1657</v>
      </c>
      <c r="E230" s="53" t="s">
        <v>33</v>
      </c>
      <c r="F230" s="155" t="s">
        <v>17</v>
      </c>
      <c r="G230" s="69" t="s">
        <v>46</v>
      </c>
      <c r="H230" s="70" t="s">
        <v>1639</v>
      </c>
      <c r="I230" s="90" t="s">
        <v>556</v>
      </c>
      <c r="J230" s="61"/>
      <c r="K230" s="190">
        <v>1</v>
      </c>
      <c r="L230" s="191">
        <v>1</v>
      </c>
      <c r="M230" s="190">
        <v>1</v>
      </c>
      <c r="N230" s="191">
        <v>1</v>
      </c>
      <c r="O230" s="190">
        <v>1</v>
      </c>
      <c r="P230" s="179"/>
      <c r="Q230" s="191">
        <v>1</v>
      </c>
    </row>
    <row r="231" ht="14.25" outlineLevel="2" spans="1:17">
      <c r="A231" s="71"/>
      <c r="B231" s="68" t="s">
        <v>884</v>
      </c>
      <c r="C231" s="69" t="s">
        <v>1658</v>
      </c>
      <c r="D231" s="69" t="s">
        <v>1658</v>
      </c>
      <c r="E231" s="53" t="s">
        <v>33</v>
      </c>
      <c r="F231" s="155" t="s">
        <v>17</v>
      </c>
      <c r="G231" s="154" t="s">
        <v>97</v>
      </c>
      <c r="H231" s="70"/>
      <c r="I231" s="90" t="s">
        <v>556</v>
      </c>
      <c r="J231" s="61"/>
      <c r="K231" s="185">
        <v>3138.54838709677</v>
      </c>
      <c r="L231" s="185">
        <v>3126.86440677966</v>
      </c>
      <c r="M231" s="185">
        <v>3175.3</v>
      </c>
      <c r="N231" s="185">
        <v>3206.675</v>
      </c>
      <c r="O231" s="185">
        <v>3254.21854304636</v>
      </c>
      <c r="P231" s="185"/>
      <c r="Q231" s="185">
        <v>3326.17045454545</v>
      </c>
    </row>
    <row r="232" ht="14.25" outlineLevel="2" spans="1:17">
      <c r="A232" s="71"/>
      <c r="B232" s="68" t="s">
        <v>886</v>
      </c>
      <c r="C232" s="69" t="s">
        <v>1659</v>
      </c>
      <c r="D232" s="69" t="s">
        <v>1659</v>
      </c>
      <c r="E232" s="53" t="s">
        <v>33</v>
      </c>
      <c r="F232" s="155" t="s">
        <v>17</v>
      </c>
      <c r="G232" s="70" t="s">
        <v>289</v>
      </c>
      <c r="H232" s="70"/>
      <c r="I232" s="90" t="s">
        <v>556</v>
      </c>
      <c r="J232" s="61"/>
      <c r="K232" s="185">
        <v>0.0106451612903226</v>
      </c>
      <c r="L232" s="185">
        <v>0.0116949152542373</v>
      </c>
      <c r="M232" s="185">
        <v>0.0121111111111111</v>
      </c>
      <c r="N232" s="185">
        <v>0.012</v>
      </c>
      <c r="O232" s="185">
        <v>0.0123841059602649</v>
      </c>
      <c r="P232" s="185"/>
      <c r="Q232" s="185">
        <v>0.0130113636363636</v>
      </c>
    </row>
    <row r="233" ht="36.75" outlineLevel="2" spans="1:17">
      <c r="A233" s="71"/>
      <c r="B233" s="68" t="s">
        <v>888</v>
      </c>
      <c r="C233" s="69" t="s">
        <v>1660</v>
      </c>
      <c r="D233" s="69" t="s">
        <v>1660</v>
      </c>
      <c r="E233" s="53" t="s">
        <v>33</v>
      </c>
      <c r="F233" s="155" t="s">
        <v>17</v>
      </c>
      <c r="G233" s="69" t="s">
        <v>46</v>
      </c>
      <c r="H233" s="70" t="s">
        <v>1639</v>
      </c>
      <c r="I233" s="90" t="s">
        <v>556</v>
      </c>
      <c r="J233" s="61"/>
      <c r="K233" s="190">
        <v>1</v>
      </c>
      <c r="L233" s="191">
        <v>1</v>
      </c>
      <c r="M233" s="190">
        <v>1</v>
      </c>
      <c r="N233" s="191">
        <v>1</v>
      </c>
      <c r="O233" s="190">
        <v>1</v>
      </c>
      <c r="P233" s="179"/>
      <c r="Q233" s="191">
        <v>1</v>
      </c>
    </row>
    <row r="234" ht="14.25" outlineLevel="2" spans="1:17">
      <c r="A234" s="71"/>
      <c r="B234" s="68" t="s">
        <v>1661</v>
      </c>
      <c r="C234" s="156" t="s">
        <v>1662</v>
      </c>
      <c r="D234" s="156" t="s">
        <v>1662</v>
      </c>
      <c r="E234" s="157" t="s">
        <v>33</v>
      </c>
      <c r="F234" s="158" t="s">
        <v>150</v>
      </c>
      <c r="G234" s="159" t="s">
        <v>97</v>
      </c>
      <c r="H234" s="160"/>
      <c r="I234" s="142" t="s">
        <v>556</v>
      </c>
      <c r="J234" s="61"/>
      <c r="K234" s="192">
        <v>1</v>
      </c>
      <c r="L234" s="61">
        <v>11</v>
      </c>
      <c r="M234" s="61">
        <v>10</v>
      </c>
      <c r="N234" s="61">
        <v>7</v>
      </c>
      <c r="O234" s="61">
        <v>0</v>
      </c>
      <c r="P234" s="61"/>
      <c r="Q234" s="61">
        <v>13</v>
      </c>
    </row>
    <row r="235" outlineLevel="2" spans="1:17">
      <c r="A235" s="71"/>
      <c r="B235" s="68" t="s">
        <v>1663</v>
      </c>
      <c r="C235" s="161" t="s">
        <v>1664</v>
      </c>
      <c r="D235" s="161" t="s">
        <v>1665</v>
      </c>
      <c r="E235" s="157" t="s">
        <v>33</v>
      </c>
      <c r="F235" s="158" t="s">
        <v>150</v>
      </c>
      <c r="G235" s="158" t="s">
        <v>18</v>
      </c>
      <c r="H235" s="160"/>
      <c r="I235" s="142" t="s">
        <v>556</v>
      </c>
      <c r="J235" s="61"/>
      <c r="K235" s="193">
        <v>0.93</v>
      </c>
      <c r="L235" s="193">
        <v>22.03</v>
      </c>
      <c r="M235" s="193">
        <v>71.68</v>
      </c>
      <c r="N235" s="193">
        <v>178.95</v>
      </c>
      <c r="O235">
        <v>0</v>
      </c>
      <c r="P235" s="61"/>
      <c r="Q235" s="193">
        <v>65.44</v>
      </c>
    </row>
    <row r="236" ht="14.25" spans="1:17">
      <c r="A236" s="71"/>
      <c r="B236" s="68" t="s">
        <v>1666</v>
      </c>
      <c r="C236" s="156" t="s">
        <v>1667</v>
      </c>
      <c r="D236" s="156" t="s">
        <v>1667</v>
      </c>
      <c r="E236" s="157" t="s">
        <v>33</v>
      </c>
      <c r="F236" s="158" t="s">
        <v>150</v>
      </c>
      <c r="G236" s="159" t="s">
        <v>97</v>
      </c>
      <c r="H236" s="160"/>
      <c r="I236" s="142" t="s">
        <v>556</v>
      </c>
      <c r="J236" s="61"/>
      <c r="K236" s="192">
        <v>13</v>
      </c>
      <c r="L236" s="61">
        <v>73</v>
      </c>
      <c r="M236" s="61">
        <v>48</v>
      </c>
      <c r="N236" s="61">
        <v>67</v>
      </c>
      <c r="O236" s="61">
        <v>12</v>
      </c>
      <c r="P236" s="61"/>
      <c r="Q236" s="61">
        <v>50</v>
      </c>
    </row>
    <row r="237" ht="14.25" spans="1:17">
      <c r="A237" s="71"/>
      <c r="B237" s="68" t="s">
        <v>1668</v>
      </c>
      <c r="C237" s="156" t="s">
        <v>1669</v>
      </c>
      <c r="D237" s="161" t="s">
        <v>1670</v>
      </c>
      <c r="E237" s="157" t="s">
        <v>33</v>
      </c>
      <c r="F237" s="158" t="s">
        <v>150</v>
      </c>
      <c r="G237" s="158" t="s">
        <v>18</v>
      </c>
      <c r="H237" s="160"/>
      <c r="I237" s="142" t="s">
        <v>556</v>
      </c>
      <c r="J237" s="61"/>
      <c r="K237" s="194">
        <v>52.45</v>
      </c>
      <c r="L237" s="193">
        <v>454.29</v>
      </c>
      <c r="M237" s="193">
        <v>238.89</v>
      </c>
      <c r="N237" s="193">
        <v>284.56</v>
      </c>
      <c r="O237" s="193">
        <v>34.85</v>
      </c>
      <c r="P237" s="61"/>
      <c r="Q237" s="193">
        <v>268.7</v>
      </c>
    </row>
    <row r="238" spans="1:17">
      <c r="A238" s="162"/>
      <c r="B238" s="61"/>
      <c r="C238" s="61"/>
      <c r="D238" s="61"/>
      <c r="E238" s="61"/>
      <c r="F238" s="61"/>
      <c r="G238" s="61"/>
      <c r="H238" s="150"/>
      <c r="I238" s="92"/>
      <c r="J238" s="61"/>
      <c r="K238" s="61"/>
      <c r="L238" s="61"/>
      <c r="M238" s="61"/>
      <c r="N238" s="61"/>
      <c r="O238" s="61"/>
      <c r="P238" s="61"/>
      <c r="Q238" s="61"/>
    </row>
    <row r="239" customHeight="1" spans="1:17">
      <c r="A239" s="163" t="s">
        <v>1671</v>
      </c>
      <c r="B239" s="164"/>
      <c r="C239" s="164"/>
      <c r="D239" s="164"/>
      <c r="E239" s="164"/>
      <c r="F239" s="164"/>
      <c r="G239" s="164"/>
      <c r="H239" s="164"/>
      <c r="I239" s="80"/>
      <c r="J239" s="61"/>
      <c r="K239" s="61"/>
      <c r="L239" s="61"/>
      <c r="M239" s="61"/>
      <c r="N239" s="61"/>
      <c r="O239" s="61"/>
      <c r="P239" s="61"/>
      <c r="Q239" s="61"/>
    </row>
    <row r="240" customHeight="1" spans="1:17">
      <c r="A240" s="165" t="s">
        <v>1672</v>
      </c>
      <c r="B240" s="68" t="s">
        <v>1673</v>
      </c>
      <c r="C240" s="137" t="s">
        <v>1674</v>
      </c>
      <c r="D240" s="166" t="s">
        <v>1675</v>
      </c>
      <c r="E240" s="70" t="s">
        <v>16</v>
      </c>
      <c r="F240" s="70" t="s">
        <v>17</v>
      </c>
      <c r="G240" s="70" t="s">
        <v>18</v>
      </c>
      <c r="H240" s="70"/>
      <c r="I240" s="176" t="s">
        <v>556</v>
      </c>
      <c r="J240" s="61"/>
      <c r="K240" s="61">
        <v>0</v>
      </c>
      <c r="L240" s="36">
        <f>23700/10000</f>
        <v>2.37</v>
      </c>
      <c r="M240" s="36">
        <v>4.47</v>
      </c>
      <c r="N240" s="36">
        <v>7.89</v>
      </c>
      <c r="O240" s="36">
        <v>16.65</v>
      </c>
      <c r="P240" s="36">
        <v>16.65</v>
      </c>
      <c r="Q240" s="61"/>
    </row>
    <row r="241" ht="36" spans="1:17">
      <c r="A241" s="167"/>
      <c r="B241" s="68" t="s">
        <v>1676</v>
      </c>
      <c r="C241" s="137" t="s">
        <v>1677</v>
      </c>
      <c r="D241" s="137" t="s">
        <v>1677</v>
      </c>
      <c r="E241" s="70" t="s">
        <v>16</v>
      </c>
      <c r="F241" s="70" t="s">
        <v>17</v>
      </c>
      <c r="G241" s="53" t="s">
        <v>46</v>
      </c>
      <c r="H241" s="70" t="s">
        <v>1606</v>
      </c>
      <c r="I241" s="90" t="s">
        <v>556</v>
      </c>
      <c r="J241" s="61"/>
      <c r="K241" s="125">
        <v>0</v>
      </c>
      <c r="L241" s="97">
        <f>L240/L4*100</f>
        <v>4.55069124423963</v>
      </c>
      <c r="M241" s="97">
        <f>M240/M4*100</f>
        <v>7.89194915254237</v>
      </c>
      <c r="N241" s="97">
        <f>N240/N4*100</f>
        <v>11.2153518123667</v>
      </c>
      <c r="O241" s="97">
        <f>O240/O4*100</f>
        <v>20.5175600739372</v>
      </c>
      <c r="P241" s="97">
        <f>P240/P4*100</f>
        <v>16.1103047895501</v>
      </c>
      <c r="Q241" s="61"/>
    </row>
    <row r="242" ht="24" spans="1:17">
      <c r="A242" s="165" t="s">
        <v>1672</v>
      </c>
      <c r="B242" s="68" t="s">
        <v>1678</v>
      </c>
      <c r="C242" s="168" t="s">
        <v>1679</v>
      </c>
      <c r="D242" s="168" t="s">
        <v>1679</v>
      </c>
      <c r="E242" s="53" t="s">
        <v>33</v>
      </c>
      <c r="F242" s="70" t="s">
        <v>17</v>
      </c>
      <c r="G242" s="53" t="s">
        <v>196</v>
      </c>
      <c r="H242" s="70" t="s">
        <v>1680</v>
      </c>
      <c r="I242" s="90" t="s">
        <v>556</v>
      </c>
      <c r="J242" s="61">
        <v>92</v>
      </c>
      <c r="K242" s="61">
        <v>92</v>
      </c>
      <c r="L242" s="61">
        <v>93</v>
      </c>
      <c r="M242" s="61">
        <v>93</v>
      </c>
      <c r="N242" s="61">
        <v>93</v>
      </c>
      <c r="O242" s="61">
        <v>93</v>
      </c>
      <c r="P242" s="61"/>
      <c r="Q242" s="61">
        <v>93</v>
      </c>
    </row>
    <row r="243" ht="36" spans="1:17">
      <c r="A243" s="169"/>
      <c r="B243" s="68" t="s">
        <v>1681</v>
      </c>
      <c r="C243" s="168" t="s">
        <v>1682</v>
      </c>
      <c r="D243" s="168" t="s">
        <v>1682</v>
      </c>
      <c r="E243" s="53" t="s">
        <v>33</v>
      </c>
      <c r="F243" s="70" t="s">
        <v>17</v>
      </c>
      <c r="G243" s="53" t="s">
        <v>196</v>
      </c>
      <c r="H243" s="70" t="s">
        <v>1683</v>
      </c>
      <c r="I243" s="90" t="s">
        <v>556</v>
      </c>
      <c r="J243" s="61">
        <v>1940</v>
      </c>
      <c r="K243" s="61">
        <v>1995</v>
      </c>
      <c r="L243" s="61">
        <v>2050</v>
      </c>
      <c r="M243" s="61">
        <v>2150</v>
      </c>
      <c r="N243" s="61">
        <v>2219</v>
      </c>
      <c r="O243" s="61">
        <v>2293</v>
      </c>
      <c r="P243" s="61"/>
      <c r="Q243" s="61">
        <v>2404</v>
      </c>
    </row>
    <row r="244" ht="36" spans="1:17">
      <c r="A244" s="169"/>
      <c r="B244" s="68" t="s">
        <v>1684</v>
      </c>
      <c r="C244" s="168" t="s">
        <v>1685</v>
      </c>
      <c r="D244" s="168" t="s">
        <v>1685</v>
      </c>
      <c r="E244" s="53" t="s">
        <v>33</v>
      </c>
      <c r="F244" s="70" t="s">
        <v>17</v>
      </c>
      <c r="G244" s="53" t="s">
        <v>196</v>
      </c>
      <c r="H244" s="70" t="s">
        <v>1686</v>
      </c>
      <c r="I244" s="90" t="s">
        <v>556</v>
      </c>
      <c r="J244" s="61">
        <v>306</v>
      </c>
      <c r="K244" s="61">
        <v>306</v>
      </c>
      <c r="L244" s="61">
        <v>317</v>
      </c>
      <c r="M244" s="61">
        <v>317</v>
      </c>
      <c r="N244" s="61">
        <v>319</v>
      </c>
      <c r="O244" s="61">
        <v>322</v>
      </c>
      <c r="P244" s="61"/>
      <c r="Q244" s="61">
        <v>322</v>
      </c>
    </row>
    <row r="245" ht="108" spans="1:17">
      <c r="A245" s="169"/>
      <c r="B245" s="68" t="s">
        <v>1687</v>
      </c>
      <c r="C245" s="170" t="s">
        <v>1688</v>
      </c>
      <c r="D245" s="171" t="s">
        <v>1689</v>
      </c>
      <c r="E245" s="53" t="s">
        <v>33</v>
      </c>
      <c r="F245" s="70" t="s">
        <v>17</v>
      </c>
      <c r="G245" s="53" t="s">
        <v>289</v>
      </c>
      <c r="H245" s="70" t="s">
        <v>1690</v>
      </c>
      <c r="I245" s="92"/>
      <c r="J245" s="93" t="s">
        <v>1691</v>
      </c>
      <c r="K245" s="93" t="s">
        <v>1692</v>
      </c>
      <c r="L245" s="93" t="s">
        <v>1693</v>
      </c>
      <c r="M245" s="93" t="s">
        <v>1694</v>
      </c>
      <c r="N245" s="93" t="s">
        <v>1695</v>
      </c>
      <c r="O245" s="93" t="s">
        <v>1696</v>
      </c>
      <c r="P245" s="61"/>
      <c r="Q245" s="93" t="s">
        <v>1697</v>
      </c>
    </row>
    <row r="246" spans="1:17">
      <c r="A246" s="169"/>
      <c r="B246" s="68" t="s">
        <v>1687</v>
      </c>
      <c r="C246" s="76" t="s">
        <v>1698</v>
      </c>
      <c r="D246" s="172" t="s">
        <v>1689</v>
      </c>
      <c r="E246" s="173" t="s">
        <v>33</v>
      </c>
      <c r="F246" s="77" t="s">
        <v>17</v>
      </c>
      <c r="G246" s="78" t="s">
        <v>1285</v>
      </c>
      <c r="H246" s="77"/>
      <c r="I246" s="90" t="s">
        <v>556</v>
      </c>
      <c r="J246" s="94">
        <v>0</v>
      </c>
      <c r="K246" s="94">
        <v>0</v>
      </c>
      <c r="L246" s="94">
        <v>0</v>
      </c>
      <c r="M246" s="94">
        <v>0</v>
      </c>
      <c r="N246" s="94">
        <v>0</v>
      </c>
      <c r="O246" s="94">
        <v>0</v>
      </c>
      <c r="P246" s="95"/>
      <c r="Q246" s="94">
        <v>0</v>
      </c>
    </row>
    <row r="247" spans="1:17">
      <c r="A247" s="169"/>
      <c r="B247" s="68" t="s">
        <v>1687</v>
      </c>
      <c r="C247" s="76" t="s">
        <v>1699</v>
      </c>
      <c r="D247" s="172" t="s">
        <v>1689</v>
      </c>
      <c r="E247" s="173" t="s">
        <v>33</v>
      </c>
      <c r="F247" s="77" t="s">
        <v>17</v>
      </c>
      <c r="G247" s="78" t="s">
        <v>1291</v>
      </c>
      <c r="H247" s="77"/>
      <c r="I247" s="90" t="s">
        <v>556</v>
      </c>
      <c r="J247" s="95">
        <v>0</v>
      </c>
      <c r="K247" s="94">
        <v>0</v>
      </c>
      <c r="L247" s="95">
        <v>0</v>
      </c>
      <c r="M247" s="95">
        <v>0</v>
      </c>
      <c r="N247" s="95">
        <v>0</v>
      </c>
      <c r="O247" s="95">
        <v>0</v>
      </c>
      <c r="P247" s="95"/>
      <c r="Q247" s="95">
        <v>0</v>
      </c>
    </row>
    <row r="248" spans="1:17">
      <c r="A248" s="169"/>
      <c r="B248" s="68" t="s">
        <v>1687</v>
      </c>
      <c r="C248" s="76" t="s">
        <v>1700</v>
      </c>
      <c r="D248" s="172" t="s">
        <v>1689</v>
      </c>
      <c r="E248" s="173" t="s">
        <v>33</v>
      </c>
      <c r="F248" s="77" t="s">
        <v>17</v>
      </c>
      <c r="G248" s="78" t="s">
        <v>289</v>
      </c>
      <c r="H248" s="77"/>
      <c r="I248" s="90" t="s">
        <v>556</v>
      </c>
      <c r="J248" s="95">
        <v>2.28</v>
      </c>
      <c r="K248" s="94">
        <v>2.28</v>
      </c>
      <c r="L248" s="95">
        <v>2.63</v>
      </c>
      <c r="M248" s="95">
        <v>2.25</v>
      </c>
      <c r="N248" s="95">
        <v>2.1</v>
      </c>
      <c r="O248" s="95">
        <v>2.37</v>
      </c>
      <c r="P248" s="95"/>
      <c r="Q248" s="95">
        <v>1.99</v>
      </c>
    </row>
    <row r="249" spans="1:17">
      <c r="A249" s="169"/>
      <c r="B249" s="68" t="s">
        <v>1687</v>
      </c>
      <c r="C249" s="76" t="s">
        <v>1701</v>
      </c>
      <c r="D249" s="172" t="s">
        <v>1689</v>
      </c>
      <c r="E249" s="173" t="s">
        <v>33</v>
      </c>
      <c r="F249" s="77" t="s">
        <v>17</v>
      </c>
      <c r="G249" s="78" t="s">
        <v>1283</v>
      </c>
      <c r="H249" s="77"/>
      <c r="I249" s="90" t="s">
        <v>556</v>
      </c>
      <c r="J249" s="95">
        <v>0</v>
      </c>
      <c r="K249" s="94">
        <v>0</v>
      </c>
      <c r="L249" s="95">
        <v>0</v>
      </c>
      <c r="M249" s="95">
        <v>0</v>
      </c>
      <c r="N249" s="95">
        <v>0</v>
      </c>
      <c r="O249" s="95">
        <v>0</v>
      </c>
      <c r="P249" s="95"/>
      <c r="Q249" s="95">
        <v>0</v>
      </c>
    </row>
    <row r="250" spans="1:17">
      <c r="A250" s="169"/>
      <c r="B250" s="68" t="s">
        <v>1687</v>
      </c>
      <c r="C250" s="76" t="s">
        <v>1702</v>
      </c>
      <c r="D250" s="172" t="s">
        <v>1689</v>
      </c>
      <c r="E250" s="173" t="s">
        <v>33</v>
      </c>
      <c r="F250" s="77" t="s">
        <v>17</v>
      </c>
      <c r="G250" s="78" t="s">
        <v>1280</v>
      </c>
      <c r="H250" s="77"/>
      <c r="I250" s="90" t="s">
        <v>556</v>
      </c>
      <c r="J250" s="95">
        <v>0</v>
      </c>
      <c r="K250" s="94">
        <v>0</v>
      </c>
      <c r="L250" s="95">
        <v>0</v>
      </c>
      <c r="M250" s="95">
        <v>0</v>
      </c>
      <c r="N250" s="95">
        <v>0</v>
      </c>
      <c r="O250" s="95">
        <v>0</v>
      </c>
      <c r="P250" s="95"/>
      <c r="Q250" s="95">
        <v>0</v>
      </c>
    </row>
    <row r="251" spans="1:17">
      <c r="A251" s="169"/>
      <c r="B251" s="68" t="s">
        <v>1687</v>
      </c>
      <c r="C251" s="76" t="s">
        <v>1703</v>
      </c>
      <c r="D251" s="172" t="s">
        <v>1689</v>
      </c>
      <c r="E251" s="173" t="s">
        <v>33</v>
      </c>
      <c r="F251" s="77" t="s">
        <v>17</v>
      </c>
      <c r="G251" s="78" t="s">
        <v>1287</v>
      </c>
      <c r="H251" s="77"/>
      <c r="I251" s="90" t="s">
        <v>556</v>
      </c>
      <c r="J251" s="95">
        <v>0.05</v>
      </c>
      <c r="K251" s="94">
        <v>0.05</v>
      </c>
      <c r="L251" s="95">
        <v>0.04</v>
      </c>
      <c r="M251" s="95">
        <v>0.05</v>
      </c>
      <c r="N251" s="95">
        <v>0.04</v>
      </c>
      <c r="O251" s="95">
        <v>0.05</v>
      </c>
      <c r="P251" s="95"/>
      <c r="Q251" s="95">
        <v>0.05</v>
      </c>
    </row>
    <row r="252" spans="1:17">
      <c r="A252" s="169"/>
      <c r="B252" s="68" t="s">
        <v>1687</v>
      </c>
      <c r="C252" s="76" t="s">
        <v>1704</v>
      </c>
      <c r="D252" s="172" t="s">
        <v>1689</v>
      </c>
      <c r="E252" s="173" t="s">
        <v>33</v>
      </c>
      <c r="F252" s="77" t="s">
        <v>17</v>
      </c>
      <c r="G252" s="78" t="s">
        <v>1289</v>
      </c>
      <c r="H252" s="77"/>
      <c r="I252" s="90" t="s">
        <v>556</v>
      </c>
      <c r="J252" s="95">
        <v>0</v>
      </c>
      <c r="K252" s="95">
        <v>0</v>
      </c>
      <c r="L252" s="95">
        <v>0</v>
      </c>
      <c r="M252" s="95">
        <v>0</v>
      </c>
      <c r="N252" s="95">
        <v>0</v>
      </c>
      <c r="O252" s="95">
        <v>0</v>
      </c>
      <c r="P252" s="95"/>
      <c r="Q252" s="95">
        <v>0</v>
      </c>
    </row>
    <row r="253" spans="1:17">
      <c r="A253" s="169"/>
      <c r="B253" s="68" t="s">
        <v>1687</v>
      </c>
      <c r="C253" s="76" t="s">
        <v>1705</v>
      </c>
      <c r="D253" s="172" t="s">
        <v>1689</v>
      </c>
      <c r="E253" s="173" t="s">
        <v>33</v>
      </c>
      <c r="F253" s="77" t="s">
        <v>17</v>
      </c>
      <c r="G253" s="78" t="s">
        <v>1278</v>
      </c>
      <c r="H253" s="77"/>
      <c r="I253" s="90" t="s">
        <v>556</v>
      </c>
      <c r="J253" s="195">
        <v>0.03</v>
      </c>
      <c r="K253" s="196">
        <v>0.04</v>
      </c>
      <c r="L253" s="196">
        <v>0.06</v>
      </c>
      <c r="M253" s="196">
        <v>0.04</v>
      </c>
      <c r="N253" s="95">
        <v>0.05</v>
      </c>
      <c r="O253" s="95">
        <v>0.05</v>
      </c>
      <c r="P253" s="95"/>
      <c r="Q253" s="95">
        <v>0.05</v>
      </c>
    </row>
    <row r="254" ht="60" spans="1:17">
      <c r="A254" s="169"/>
      <c r="B254" s="68" t="s">
        <v>1706</v>
      </c>
      <c r="C254" s="171" t="s">
        <v>1707</v>
      </c>
      <c r="D254" s="171" t="s">
        <v>1707</v>
      </c>
      <c r="E254" s="53" t="s">
        <v>33</v>
      </c>
      <c r="F254" s="70" t="s">
        <v>17</v>
      </c>
      <c r="G254" s="53" t="s">
        <v>1708</v>
      </c>
      <c r="H254" s="70" t="s">
        <v>1709</v>
      </c>
      <c r="I254" s="90" t="s">
        <v>556</v>
      </c>
      <c r="J254" s="174">
        <v>589530</v>
      </c>
      <c r="K254" s="174">
        <v>586531</v>
      </c>
      <c r="L254" s="197">
        <v>579990</v>
      </c>
      <c r="M254" s="174">
        <v>581053</v>
      </c>
      <c r="N254" s="174">
        <v>595855</v>
      </c>
      <c r="O254" s="174">
        <v>584693</v>
      </c>
      <c r="P254" s="61"/>
      <c r="Q254" s="174">
        <v>574191</v>
      </c>
    </row>
    <row r="255" ht="24" spans="1:17">
      <c r="A255" s="169"/>
      <c r="B255" s="68" t="s">
        <v>1710</v>
      </c>
      <c r="C255" s="171" t="s">
        <v>1711</v>
      </c>
      <c r="D255" s="171" t="s">
        <v>1711</v>
      </c>
      <c r="E255" s="53" t="s">
        <v>33</v>
      </c>
      <c r="F255" s="70" t="s">
        <v>17</v>
      </c>
      <c r="G255" s="53" t="s">
        <v>196</v>
      </c>
      <c r="H255" s="70" t="s">
        <v>1712</v>
      </c>
      <c r="I255" s="90" t="s">
        <v>556</v>
      </c>
      <c r="J255" s="61">
        <v>837</v>
      </c>
      <c r="K255" s="61">
        <v>846</v>
      </c>
      <c r="L255" s="61">
        <v>874</v>
      </c>
      <c r="M255" s="61">
        <v>900</v>
      </c>
      <c r="N255" s="61">
        <v>918</v>
      </c>
      <c r="O255" s="61">
        <v>927</v>
      </c>
      <c r="P255" s="61"/>
      <c r="Q255" s="61">
        <v>949</v>
      </c>
    </row>
    <row r="256" ht="24" spans="1:17">
      <c r="A256" s="169"/>
      <c r="B256" s="68" t="s">
        <v>1713</v>
      </c>
      <c r="C256" s="168" t="s">
        <v>1714</v>
      </c>
      <c r="D256" s="168" t="s">
        <v>1714</v>
      </c>
      <c r="E256" s="53" t="s">
        <v>33</v>
      </c>
      <c r="F256" s="70" t="s">
        <v>17</v>
      </c>
      <c r="G256" s="53" t="s">
        <v>97</v>
      </c>
      <c r="H256" s="70" t="s">
        <v>1715</v>
      </c>
      <c r="I256" s="90" t="s">
        <v>556</v>
      </c>
      <c r="J256" s="61">
        <v>1791</v>
      </c>
      <c r="K256" s="61">
        <v>1791</v>
      </c>
      <c r="L256" s="61">
        <v>1791</v>
      </c>
      <c r="M256" s="61">
        <v>1791</v>
      </c>
      <c r="N256" s="61">
        <v>1791</v>
      </c>
      <c r="O256" s="61">
        <v>1791</v>
      </c>
      <c r="P256" s="61"/>
      <c r="Q256" s="61">
        <v>1791</v>
      </c>
    </row>
    <row r="257" ht="132" spans="1:17">
      <c r="A257" s="169"/>
      <c r="B257" s="68" t="s">
        <v>1716</v>
      </c>
      <c r="C257" s="168" t="s">
        <v>1717</v>
      </c>
      <c r="D257" s="168" t="s">
        <v>1717</v>
      </c>
      <c r="E257" s="53" t="s">
        <v>33</v>
      </c>
      <c r="F257" s="70" t="s">
        <v>17</v>
      </c>
      <c r="G257" s="53" t="s">
        <v>97</v>
      </c>
      <c r="H257" s="70" t="s">
        <v>1718</v>
      </c>
      <c r="I257" s="90" t="s">
        <v>556</v>
      </c>
      <c r="J257" s="61">
        <v>3650</v>
      </c>
      <c r="K257" s="61">
        <v>3764</v>
      </c>
      <c r="L257" s="61">
        <v>3811</v>
      </c>
      <c r="M257" s="61">
        <v>3901</v>
      </c>
      <c r="N257" s="61">
        <v>3956</v>
      </c>
      <c r="O257" s="61">
        <v>4185</v>
      </c>
      <c r="P257" s="61"/>
      <c r="Q257" s="61">
        <v>4373</v>
      </c>
    </row>
    <row r="258" customHeight="1" spans="1:17">
      <c r="A258" s="169"/>
      <c r="B258" s="68" t="s">
        <v>1719</v>
      </c>
      <c r="C258" s="168" t="s">
        <v>1720</v>
      </c>
      <c r="D258" s="168" t="s">
        <v>1720</v>
      </c>
      <c r="E258" s="53" t="s">
        <v>33</v>
      </c>
      <c r="F258" s="70" t="s">
        <v>17</v>
      </c>
      <c r="G258" s="53" t="s">
        <v>97</v>
      </c>
      <c r="H258" s="70" t="s">
        <v>1721</v>
      </c>
      <c r="I258" s="90" t="s">
        <v>556</v>
      </c>
      <c r="J258" s="61">
        <v>138</v>
      </c>
      <c r="K258" s="61">
        <v>140</v>
      </c>
      <c r="L258" s="61">
        <v>142</v>
      </c>
      <c r="M258" s="61">
        <v>145</v>
      </c>
      <c r="N258" s="61">
        <v>152</v>
      </c>
      <c r="O258" s="61">
        <v>177</v>
      </c>
      <c r="P258" s="61"/>
      <c r="Q258" s="61">
        <v>181</v>
      </c>
    </row>
    <row r="259" customHeight="1" spans="1:17">
      <c r="A259" s="169"/>
      <c r="B259" s="68" t="s">
        <v>1722</v>
      </c>
      <c r="C259" s="168" t="s">
        <v>1723</v>
      </c>
      <c r="D259" s="168" t="s">
        <v>1723</v>
      </c>
      <c r="E259" s="53" t="s">
        <v>33</v>
      </c>
      <c r="F259" s="70" t="s">
        <v>17</v>
      </c>
      <c r="G259" s="53" t="s">
        <v>97</v>
      </c>
      <c r="H259" s="70" t="s">
        <v>1724</v>
      </c>
      <c r="I259" s="90" t="s">
        <v>556</v>
      </c>
      <c r="J259" s="61">
        <v>9</v>
      </c>
      <c r="K259" s="61">
        <v>9</v>
      </c>
      <c r="L259" s="61">
        <v>9</v>
      </c>
      <c r="M259" s="61">
        <v>10</v>
      </c>
      <c r="N259" s="61">
        <v>10</v>
      </c>
      <c r="O259" s="61">
        <v>10</v>
      </c>
      <c r="P259" s="61"/>
      <c r="Q259" s="61">
        <v>14</v>
      </c>
    </row>
    <row r="260" ht="180" spans="1:17">
      <c r="A260" s="169"/>
      <c r="B260" s="68" t="s">
        <v>1725</v>
      </c>
      <c r="C260" s="168" t="s">
        <v>1726</v>
      </c>
      <c r="D260" s="168" t="s">
        <v>1726</v>
      </c>
      <c r="E260" s="53" t="s">
        <v>33</v>
      </c>
      <c r="F260" s="70" t="s">
        <v>17</v>
      </c>
      <c r="G260" s="53" t="s">
        <v>46</v>
      </c>
      <c r="H260" s="70" t="s">
        <v>1727</v>
      </c>
      <c r="I260" s="90" t="s">
        <v>556</v>
      </c>
      <c r="J260" s="61">
        <v>100</v>
      </c>
      <c r="K260" s="61">
        <v>100</v>
      </c>
      <c r="L260" s="61">
        <v>100</v>
      </c>
      <c r="M260" s="61">
        <v>100</v>
      </c>
      <c r="N260" s="61">
        <v>100</v>
      </c>
      <c r="O260" s="61">
        <v>100</v>
      </c>
      <c r="P260" s="61"/>
      <c r="Q260" s="61">
        <v>100</v>
      </c>
    </row>
    <row r="261" ht="168" spans="1:17">
      <c r="A261" s="169"/>
      <c r="B261" s="68" t="s">
        <v>1728</v>
      </c>
      <c r="C261" s="168" t="s">
        <v>1729</v>
      </c>
      <c r="D261" s="168" t="s">
        <v>1729</v>
      </c>
      <c r="E261" s="53" t="s">
        <v>33</v>
      </c>
      <c r="F261" s="70" t="s">
        <v>17</v>
      </c>
      <c r="G261" s="53" t="s">
        <v>76</v>
      </c>
      <c r="H261" s="70" t="s">
        <v>1730</v>
      </c>
      <c r="I261" s="90" t="s">
        <v>556</v>
      </c>
      <c r="J261" s="61">
        <v>29.13</v>
      </c>
      <c r="K261" s="61">
        <v>27.63</v>
      </c>
      <c r="L261" s="61">
        <v>27.96</v>
      </c>
      <c r="M261" s="61">
        <v>28.72</v>
      </c>
      <c r="N261" s="61">
        <v>28.08</v>
      </c>
      <c r="O261" s="61">
        <v>27.76</v>
      </c>
      <c r="P261" s="61"/>
      <c r="Q261" s="61">
        <v>27.61</v>
      </c>
    </row>
    <row r="262" spans="1:17">
      <c r="A262" s="169"/>
      <c r="B262" s="68" t="s">
        <v>1731</v>
      </c>
      <c r="C262" s="168" t="s">
        <v>1732</v>
      </c>
      <c r="D262" s="168" t="s">
        <v>1732</v>
      </c>
      <c r="E262" s="53" t="s">
        <v>33</v>
      </c>
      <c r="F262" s="70" t="s">
        <v>17</v>
      </c>
      <c r="G262" s="53" t="s">
        <v>1733</v>
      </c>
      <c r="H262" s="70" t="s">
        <v>1734</v>
      </c>
      <c r="I262" s="90" t="s">
        <v>556</v>
      </c>
      <c r="J262" s="61">
        <v>15</v>
      </c>
      <c r="K262" s="61">
        <v>15</v>
      </c>
      <c r="L262" s="61">
        <v>15</v>
      </c>
      <c r="M262" s="61">
        <v>15</v>
      </c>
      <c r="N262" s="61">
        <v>15</v>
      </c>
      <c r="O262" s="61">
        <v>15</v>
      </c>
      <c r="P262" s="61"/>
      <c r="Q262" s="61">
        <v>15</v>
      </c>
    </row>
    <row r="263" ht="48" spans="1:17">
      <c r="A263" s="167"/>
      <c r="B263" s="68" t="s">
        <v>1735</v>
      </c>
      <c r="C263" s="168" t="s">
        <v>1736</v>
      </c>
      <c r="D263" s="168" t="s">
        <v>1736</v>
      </c>
      <c r="E263" s="53" t="s">
        <v>33</v>
      </c>
      <c r="F263" s="70" t="s">
        <v>17</v>
      </c>
      <c r="G263" s="53" t="s">
        <v>81</v>
      </c>
      <c r="H263" s="70" t="s">
        <v>1737</v>
      </c>
      <c r="I263" s="90" t="s">
        <v>556</v>
      </c>
      <c r="J263" s="61">
        <v>8085</v>
      </c>
      <c r="K263" s="61">
        <v>8423</v>
      </c>
      <c r="L263" s="61">
        <v>8681</v>
      </c>
      <c r="M263" s="61">
        <v>9056</v>
      </c>
      <c r="N263" s="61">
        <v>9307</v>
      </c>
      <c r="O263" s="61">
        <v>9807</v>
      </c>
      <c r="P263" s="61"/>
      <c r="Q263" s="61">
        <v>10369</v>
      </c>
    </row>
    <row r="264" customHeight="1" spans="1:17">
      <c r="A264" s="164" t="s">
        <v>1738</v>
      </c>
      <c r="B264" s="164"/>
      <c r="C264" s="164"/>
      <c r="D264" s="164"/>
      <c r="E264" s="164"/>
      <c r="F264" s="164"/>
      <c r="G264" s="164"/>
      <c r="H264" s="164"/>
      <c r="I264" s="164"/>
      <c r="J264" s="171"/>
      <c r="K264" s="210"/>
      <c r="L264" s="171"/>
      <c r="M264" s="171"/>
      <c r="N264" s="210"/>
      <c r="O264" s="171"/>
      <c r="P264" s="210"/>
      <c r="Q264" s="171"/>
    </row>
    <row r="265" customHeight="1" spans="1:17">
      <c r="A265" s="198" t="s">
        <v>1739</v>
      </c>
      <c r="B265" s="199" t="s">
        <v>1740</v>
      </c>
      <c r="C265" s="53" t="s">
        <v>1741</v>
      </c>
      <c r="D265" s="53" t="s">
        <v>1741</v>
      </c>
      <c r="E265" s="53" t="s">
        <v>16</v>
      </c>
      <c r="F265" s="200" t="s">
        <v>17</v>
      </c>
      <c r="G265" s="53" t="s">
        <v>18</v>
      </c>
      <c r="H265" s="74"/>
      <c r="I265" s="90" t="s">
        <v>556</v>
      </c>
      <c r="J265" s="61"/>
      <c r="K265" s="36">
        <f t="shared" ref="K265:M265" si="5">42300/10000</f>
        <v>4.23</v>
      </c>
      <c r="L265" s="36">
        <f t="shared" si="5"/>
        <v>4.23</v>
      </c>
      <c r="M265" s="36">
        <f t="shared" si="5"/>
        <v>4.23</v>
      </c>
      <c r="N265" s="36">
        <v>6.21</v>
      </c>
      <c r="O265" s="36">
        <v>6.21</v>
      </c>
      <c r="P265" s="36">
        <v>7.02</v>
      </c>
      <c r="Q265" s="61"/>
    </row>
    <row r="266" ht="36" spans="1:17">
      <c r="A266" s="201"/>
      <c r="B266" s="199" t="s">
        <v>1742</v>
      </c>
      <c r="C266" s="70" t="s">
        <v>1743</v>
      </c>
      <c r="D266" s="70" t="s">
        <v>1743</v>
      </c>
      <c r="E266" s="70" t="s">
        <v>16</v>
      </c>
      <c r="F266" s="200" t="s">
        <v>17</v>
      </c>
      <c r="G266" s="70" t="s">
        <v>46</v>
      </c>
      <c r="H266" s="70" t="s">
        <v>1744</v>
      </c>
      <c r="I266" s="90" t="s">
        <v>556</v>
      </c>
      <c r="J266" s="61"/>
      <c r="K266" s="97">
        <f t="shared" ref="K266:P266" si="6">K265/K4*100</f>
        <v>10.6254709871891</v>
      </c>
      <c r="L266" s="97">
        <f t="shared" si="6"/>
        <v>8.1221198156682</v>
      </c>
      <c r="M266" s="97">
        <f t="shared" si="6"/>
        <v>7.46822033898305</v>
      </c>
      <c r="N266" s="97">
        <f t="shared" si="6"/>
        <v>8.8272921108742</v>
      </c>
      <c r="O266" s="97">
        <f t="shared" si="6"/>
        <v>7.65249537892791</v>
      </c>
      <c r="P266" s="97">
        <f t="shared" si="6"/>
        <v>6.79245283018868</v>
      </c>
      <c r="Q266" s="61"/>
    </row>
    <row r="267" ht="14.25" spans="1:17">
      <c r="A267" s="198" t="s">
        <v>1739</v>
      </c>
      <c r="B267" s="199" t="s">
        <v>472</v>
      </c>
      <c r="C267" s="70" t="s">
        <v>1745</v>
      </c>
      <c r="D267" s="70" t="s">
        <v>1746</v>
      </c>
      <c r="E267" s="70" t="s">
        <v>522</v>
      </c>
      <c r="F267" s="70" t="s">
        <v>34</v>
      </c>
      <c r="G267" s="70" t="s">
        <v>76</v>
      </c>
      <c r="H267" s="70"/>
      <c r="I267" s="70"/>
      <c r="J267" s="211"/>
      <c r="K267" s="212">
        <v>168</v>
      </c>
      <c r="L267" s="212">
        <v>168</v>
      </c>
      <c r="M267" s="73">
        <v>148</v>
      </c>
      <c r="N267" s="73">
        <v>98</v>
      </c>
      <c r="O267" s="73">
        <v>80</v>
      </c>
      <c r="P267" s="73"/>
      <c r="Q267" s="73">
        <v>191</v>
      </c>
    </row>
    <row r="268" ht="14.25" spans="1:17">
      <c r="A268" s="202"/>
      <c r="B268" s="199" t="s">
        <v>476</v>
      </c>
      <c r="C268" s="203" t="s">
        <v>1747</v>
      </c>
      <c r="D268" s="70" t="s">
        <v>1019</v>
      </c>
      <c r="E268" s="70" t="s">
        <v>522</v>
      </c>
      <c r="F268" s="70" t="s">
        <v>34</v>
      </c>
      <c r="G268" s="70" t="s">
        <v>46</v>
      </c>
      <c r="H268" s="70"/>
      <c r="I268" s="70"/>
      <c r="J268" s="211"/>
      <c r="K268" s="73">
        <v>99.99</v>
      </c>
      <c r="L268" s="73">
        <v>99.99</v>
      </c>
      <c r="M268" s="73">
        <v>99.99</v>
      </c>
      <c r="N268" s="73">
        <v>99.99</v>
      </c>
      <c r="O268" s="73">
        <v>100</v>
      </c>
      <c r="P268" s="73"/>
      <c r="Q268" s="217">
        <v>0.9999</v>
      </c>
    </row>
    <row r="269" ht="14.25" spans="1:17">
      <c r="A269" s="202"/>
      <c r="B269" s="199" t="s">
        <v>481</v>
      </c>
      <c r="C269" s="70" t="s">
        <v>1748</v>
      </c>
      <c r="D269" s="70" t="s">
        <v>1749</v>
      </c>
      <c r="E269" s="70" t="s">
        <v>522</v>
      </c>
      <c r="F269" s="70" t="s">
        <v>34</v>
      </c>
      <c r="G269" s="70" t="s">
        <v>196</v>
      </c>
      <c r="H269" s="70"/>
      <c r="I269" s="70"/>
      <c r="J269" s="211"/>
      <c r="K269" s="212" t="s">
        <v>1750</v>
      </c>
      <c r="L269" s="212" t="s">
        <v>1751</v>
      </c>
      <c r="M269" s="212" t="s">
        <v>1752</v>
      </c>
      <c r="N269" s="212" t="s">
        <v>1753</v>
      </c>
      <c r="O269" s="212" t="s">
        <v>1754</v>
      </c>
      <c r="P269" s="73"/>
      <c r="Q269" s="73">
        <v>112</v>
      </c>
    </row>
    <row r="270" ht="14.25" spans="1:17">
      <c r="A270" s="202"/>
      <c r="B270" s="199" t="s">
        <v>484</v>
      </c>
      <c r="C270" s="70" t="s">
        <v>1755</v>
      </c>
      <c r="D270" s="70" t="s">
        <v>1755</v>
      </c>
      <c r="E270" s="70" t="s">
        <v>522</v>
      </c>
      <c r="F270" s="70" t="s">
        <v>34</v>
      </c>
      <c r="G270" s="70" t="s">
        <v>97</v>
      </c>
      <c r="H270" s="70"/>
      <c r="I270" s="70"/>
      <c r="J270" s="211"/>
      <c r="L270" s="61"/>
      <c r="M270" s="61"/>
      <c r="N270" s="61"/>
      <c r="O270" s="61"/>
      <c r="P270" s="61"/>
      <c r="Q270" s="61"/>
    </row>
    <row r="271" ht="14.25" spans="1:17">
      <c r="A271" s="202"/>
      <c r="B271" s="199" t="s">
        <v>1756</v>
      </c>
      <c r="C271" s="70" t="s">
        <v>1757</v>
      </c>
      <c r="D271" s="70" t="s">
        <v>1757</v>
      </c>
      <c r="E271" s="70" t="s">
        <v>522</v>
      </c>
      <c r="F271" s="70" t="s">
        <v>34</v>
      </c>
      <c r="G271" s="70" t="s">
        <v>97</v>
      </c>
      <c r="H271" s="70"/>
      <c r="I271" s="70"/>
      <c r="J271" s="211"/>
      <c r="L271" s="61"/>
      <c r="M271" s="61"/>
      <c r="N271" s="61"/>
      <c r="O271" s="61"/>
      <c r="P271" s="61"/>
      <c r="Q271" s="61"/>
    </row>
    <row r="272" ht="14.25" spans="1:17">
      <c r="A272" s="202"/>
      <c r="B272" s="199" t="s">
        <v>1758</v>
      </c>
      <c r="C272" s="157" t="s">
        <v>1759</v>
      </c>
      <c r="D272" s="157" t="s">
        <v>1760</v>
      </c>
      <c r="E272" s="160" t="s">
        <v>33</v>
      </c>
      <c r="F272" s="204" t="s">
        <v>51</v>
      </c>
      <c r="G272" s="160" t="s">
        <v>463</v>
      </c>
      <c r="H272" s="160"/>
      <c r="I272" s="142" t="s">
        <v>556</v>
      </c>
      <c r="J272" s="213"/>
      <c r="K272" s="214">
        <v>0.9</v>
      </c>
      <c r="L272">
        <v>0.9</v>
      </c>
      <c r="M272">
        <v>0.9</v>
      </c>
      <c r="N272">
        <v>0.9</v>
      </c>
      <c r="O272">
        <v>0.9</v>
      </c>
      <c r="Q272">
        <v>0.9</v>
      </c>
    </row>
    <row r="273" ht="14.25" spans="1:17">
      <c r="A273" s="201"/>
      <c r="B273" s="199" t="s">
        <v>1761</v>
      </c>
      <c r="C273" s="157" t="s">
        <v>1762</v>
      </c>
      <c r="D273" s="157" t="s">
        <v>1763</v>
      </c>
      <c r="E273" s="160" t="s">
        <v>33</v>
      </c>
      <c r="F273" s="204" t="s">
        <v>1764</v>
      </c>
      <c r="G273" s="160" t="s">
        <v>463</v>
      </c>
      <c r="H273" s="160"/>
      <c r="I273" s="142" t="s">
        <v>556</v>
      </c>
      <c r="J273" s="213"/>
      <c r="K273" s="214">
        <v>0.48</v>
      </c>
      <c r="L273">
        <v>0.48</v>
      </c>
      <c r="M273">
        <v>0.48</v>
      </c>
      <c r="N273">
        <v>0.48</v>
      </c>
      <c r="O273">
        <v>0.48</v>
      </c>
      <c r="P273" s="61"/>
      <c r="Q273">
        <v>0.48</v>
      </c>
    </row>
    <row r="274" ht="14.25" spans="1:17">
      <c r="A274" s="198" t="s">
        <v>518</v>
      </c>
      <c r="B274" s="199" t="s">
        <v>1765</v>
      </c>
      <c r="C274" s="53" t="s">
        <v>1766</v>
      </c>
      <c r="D274" s="53" t="s">
        <v>1766</v>
      </c>
      <c r="E274" s="70" t="s">
        <v>33</v>
      </c>
      <c r="F274" s="70" t="s">
        <v>17</v>
      </c>
      <c r="G274" s="70" t="s">
        <v>97</v>
      </c>
      <c r="H274" s="70"/>
      <c r="I274" s="142" t="s">
        <v>556</v>
      </c>
      <c r="J274" s="211"/>
      <c r="K274" s="215">
        <v>2000</v>
      </c>
      <c r="L274" s="61">
        <v>2000</v>
      </c>
      <c r="M274" s="61">
        <v>2000</v>
      </c>
      <c r="N274" s="61">
        <v>2000</v>
      </c>
      <c r="O274" s="61">
        <v>2000</v>
      </c>
      <c r="P274" s="61"/>
      <c r="Q274" s="61">
        <v>2000</v>
      </c>
    </row>
    <row r="275" ht="14.25" spans="1:17">
      <c r="A275" s="202"/>
      <c r="B275" s="199" t="s">
        <v>1767</v>
      </c>
      <c r="C275" s="157" t="s">
        <v>1768</v>
      </c>
      <c r="D275" s="157" t="s">
        <v>1768</v>
      </c>
      <c r="E275" s="160" t="s">
        <v>33</v>
      </c>
      <c r="F275" s="160" t="s">
        <v>17</v>
      </c>
      <c r="G275" s="205" t="s">
        <v>1769</v>
      </c>
      <c r="H275" s="160"/>
      <c r="I275" s="142" t="s">
        <v>556</v>
      </c>
      <c r="J275" s="213"/>
      <c r="K275" s="215">
        <v>5000</v>
      </c>
      <c r="L275" s="61">
        <v>5000</v>
      </c>
      <c r="M275" s="61">
        <v>5000</v>
      </c>
      <c r="N275" s="61">
        <v>5000</v>
      </c>
      <c r="O275" s="61">
        <v>5000</v>
      </c>
      <c r="P275" s="61"/>
      <c r="Q275" s="61">
        <v>5000</v>
      </c>
    </row>
    <row r="276" ht="14.25" spans="1:16">
      <c r="A276" s="202"/>
      <c r="B276" s="199"/>
      <c r="C276" s="206" t="s">
        <v>535</v>
      </c>
      <c r="D276" s="206" t="s">
        <v>535</v>
      </c>
      <c r="E276" s="207" t="s">
        <v>536</v>
      </c>
      <c r="F276" s="208" t="s">
        <v>34</v>
      </c>
      <c r="G276" s="208" t="s">
        <v>196</v>
      </c>
      <c r="H276" s="209"/>
      <c r="I276" s="209"/>
      <c r="J276" s="216"/>
      <c r="P276" s="61"/>
    </row>
    <row r="277" ht="14.25" spans="1:17">
      <c r="A277" s="202"/>
      <c r="B277" s="199" t="s">
        <v>1770</v>
      </c>
      <c r="C277" s="48" t="s">
        <v>537</v>
      </c>
      <c r="D277" s="48" t="s">
        <v>538</v>
      </c>
      <c r="E277" s="48" t="s">
        <v>536</v>
      </c>
      <c r="F277" s="12" t="s">
        <v>34</v>
      </c>
      <c r="G277" s="12" t="s">
        <v>196</v>
      </c>
      <c r="H277" s="70"/>
      <c r="I277" s="70"/>
      <c r="J277" s="211"/>
      <c r="K277" s="61"/>
      <c r="M277" s="61"/>
      <c r="N277" s="61"/>
      <c r="O277" s="61"/>
      <c r="P277" s="61"/>
      <c r="Q277" s="61"/>
    </row>
    <row r="278" ht="14.25" spans="1:17">
      <c r="A278" s="202"/>
      <c r="B278" s="199" t="s">
        <v>1771</v>
      </c>
      <c r="C278" s="54" t="s">
        <v>540</v>
      </c>
      <c r="D278" s="162" t="s">
        <v>541</v>
      </c>
      <c r="E278" s="48" t="s">
        <v>536</v>
      </c>
      <c r="F278" s="162" t="s">
        <v>17</v>
      </c>
      <c r="G278" s="162" t="s">
        <v>196</v>
      </c>
      <c r="H278" s="162"/>
      <c r="I278" s="162"/>
      <c r="J278" s="171"/>
      <c r="K278" s="61"/>
      <c r="L278" s="61"/>
      <c r="M278" s="61"/>
      <c r="N278" s="61"/>
      <c r="O278" s="61"/>
      <c r="P278" s="61"/>
      <c r="Q278" s="61"/>
    </row>
    <row r="279" ht="14.25" spans="1:17">
      <c r="A279" s="202"/>
      <c r="B279" s="199" t="s">
        <v>1772</v>
      </c>
      <c r="C279" s="54" t="s">
        <v>543</v>
      </c>
      <c r="D279" s="162" t="s">
        <v>544</v>
      </c>
      <c r="E279" s="48" t="s">
        <v>536</v>
      </c>
      <c r="F279" s="162" t="s">
        <v>17</v>
      </c>
      <c r="G279" s="162" t="s">
        <v>196</v>
      </c>
      <c r="H279" s="162"/>
      <c r="I279" s="162"/>
      <c r="J279" s="171"/>
      <c r="K279" s="61"/>
      <c r="L279" s="61"/>
      <c r="M279" s="61"/>
      <c r="N279" s="61"/>
      <c r="O279" s="61"/>
      <c r="P279" s="61"/>
      <c r="Q279" s="61"/>
    </row>
    <row r="280" ht="14.25" spans="1:17">
      <c r="A280" s="202"/>
      <c r="B280" s="199" t="s">
        <v>1773</v>
      </c>
      <c r="C280" s="54" t="s">
        <v>545</v>
      </c>
      <c r="D280" s="162" t="s">
        <v>546</v>
      </c>
      <c r="E280" s="48" t="s">
        <v>536</v>
      </c>
      <c r="F280" s="162" t="s">
        <v>17</v>
      </c>
      <c r="G280" s="162" t="s">
        <v>196</v>
      </c>
      <c r="H280" s="162"/>
      <c r="I280" s="162"/>
      <c r="J280" s="171"/>
      <c r="K280" s="61"/>
      <c r="L280" s="61"/>
      <c r="M280" s="61"/>
      <c r="N280" s="61"/>
      <c r="O280" s="61"/>
      <c r="P280" s="61"/>
      <c r="Q280" s="61"/>
    </row>
    <row r="281" ht="24" spans="1:17">
      <c r="A281" s="202"/>
      <c r="B281" s="199" t="s">
        <v>1774</v>
      </c>
      <c r="C281" s="54" t="s">
        <v>548</v>
      </c>
      <c r="D281" s="75" t="s">
        <v>549</v>
      </c>
      <c r="E281" s="48" t="s">
        <v>536</v>
      </c>
      <c r="F281" s="162" t="s">
        <v>17</v>
      </c>
      <c r="G281" s="162" t="s">
        <v>196</v>
      </c>
      <c r="H281" s="162"/>
      <c r="I281" s="162"/>
      <c r="J281" s="171"/>
      <c r="K281" s="61"/>
      <c r="L281" s="61"/>
      <c r="M281" s="61"/>
      <c r="N281" s="61"/>
      <c r="O281" s="61"/>
      <c r="P281" s="61"/>
      <c r="Q281" s="61"/>
    </row>
    <row r="282" ht="24" spans="1:17">
      <c r="A282" s="201"/>
      <c r="B282" s="199" t="s">
        <v>1775</v>
      </c>
      <c r="C282" s="54" t="s">
        <v>551</v>
      </c>
      <c r="D282" s="75" t="s">
        <v>552</v>
      </c>
      <c r="E282" s="162" t="s">
        <v>16</v>
      </c>
      <c r="F282" s="162" t="s">
        <v>17</v>
      </c>
      <c r="G282" s="162" t="s">
        <v>81</v>
      </c>
      <c r="H282" s="162"/>
      <c r="I282" s="162"/>
      <c r="J282" s="171"/>
      <c r="K282" s="61"/>
      <c r="L282" s="61"/>
      <c r="M282" s="61"/>
      <c r="N282" s="61"/>
      <c r="O282" s="61"/>
      <c r="P282" s="61"/>
      <c r="Q282" s="61"/>
    </row>
    <row r="301" spans="3:4">
      <c r="C301" t="s">
        <v>1776</v>
      </c>
      <c r="D301" t="s">
        <v>1777</v>
      </c>
    </row>
    <row r="302" spans="3:4">
      <c r="C302" t="s">
        <v>1778</v>
      </c>
      <c r="D302" t="s">
        <v>1779</v>
      </c>
    </row>
    <row r="303" spans="3:4">
      <c r="C303" t="s">
        <v>1780</v>
      </c>
      <c r="D303" t="s">
        <v>1781</v>
      </c>
    </row>
    <row r="304" spans="3:4">
      <c r="C304" t="s">
        <v>1782</v>
      </c>
      <c r="D304" t="s">
        <v>1783</v>
      </c>
    </row>
    <row r="305" spans="3:4">
      <c r="C305" t="s">
        <v>1784</v>
      </c>
      <c r="D305" t="s">
        <v>1785</v>
      </c>
    </row>
    <row r="306" spans="3:4">
      <c r="C306" t="s">
        <v>1786</v>
      </c>
      <c r="D306" t="s">
        <v>1787</v>
      </c>
    </row>
    <row r="307" spans="3:4">
      <c r="C307" t="s">
        <v>1788</v>
      </c>
      <c r="D307" t="s">
        <v>1789</v>
      </c>
    </row>
    <row r="308" spans="3:4">
      <c r="C308" t="s">
        <v>1790</v>
      </c>
      <c r="D308" t="s">
        <v>1791</v>
      </c>
    </row>
    <row r="309" spans="3:4">
      <c r="C309" t="s">
        <v>1792</v>
      </c>
      <c r="D309" t="s">
        <v>1793</v>
      </c>
    </row>
    <row r="310" spans="3:4">
      <c r="C310" t="s">
        <v>1794</v>
      </c>
      <c r="D310" t="s">
        <v>1795</v>
      </c>
    </row>
    <row r="311" spans="3:4">
      <c r="C311" t="s">
        <v>1796</v>
      </c>
      <c r="D311" t="s">
        <v>1797</v>
      </c>
    </row>
  </sheetData>
  <sheetProtection formatCells="0" insertHyperlinks="0" autoFilter="0"/>
  <autoFilter ref="A1:Q311">
    <extLst/>
  </autoFilter>
  <mergeCells count="29">
    <mergeCell ref="A2:H2"/>
    <mergeCell ref="A30:H30"/>
    <mergeCell ref="A31:H31"/>
    <mergeCell ref="A32:H32"/>
    <mergeCell ref="A119:H119"/>
    <mergeCell ref="A182:H182"/>
    <mergeCell ref="A239:H239"/>
    <mergeCell ref="A264:H264"/>
    <mergeCell ref="A3:A15"/>
    <mergeCell ref="A16:A29"/>
    <mergeCell ref="A33:A34"/>
    <mergeCell ref="A35:A81"/>
    <mergeCell ref="A82:A83"/>
    <mergeCell ref="A84:A95"/>
    <mergeCell ref="A96:A97"/>
    <mergeCell ref="A98:A118"/>
    <mergeCell ref="A120:A129"/>
    <mergeCell ref="A130:A131"/>
    <mergeCell ref="A132:A171"/>
    <mergeCell ref="A174:A181"/>
    <mergeCell ref="A183:A184"/>
    <mergeCell ref="A185:A207"/>
    <mergeCell ref="A208:A209"/>
    <mergeCell ref="A210:A237"/>
    <mergeCell ref="A240:A241"/>
    <mergeCell ref="A242:A263"/>
    <mergeCell ref="A265:A266"/>
    <mergeCell ref="A267:A273"/>
    <mergeCell ref="A274:A282"/>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Q106"/>
  <sheetViews>
    <sheetView workbookViewId="0">
      <pane ySplit="2" topLeftCell="A35" activePane="bottomLeft" state="frozen"/>
      <selection/>
      <selection pane="bottomLeft" activeCell="L235" sqref="L235:O235"/>
    </sheetView>
  </sheetViews>
  <sheetFormatPr defaultColWidth="9" defaultRowHeight="12"/>
  <cols>
    <col min="1" max="1" width="13.5" style="2" customWidth="1"/>
    <col min="2" max="2" width="9" style="2"/>
    <col min="3" max="3" width="17.2583333333333" style="2" customWidth="1"/>
    <col min="4" max="4" width="24.7583333333333" style="2" customWidth="1"/>
    <col min="5" max="5" width="13.2583333333333" style="2" customWidth="1"/>
    <col min="6" max="6" width="15.2583333333333" style="2" customWidth="1"/>
    <col min="7" max="7" width="10.375" style="2" customWidth="1"/>
    <col min="8" max="9" width="21.625" style="3" customWidth="1"/>
    <col min="10" max="10" width="28.125" style="3" customWidth="1"/>
    <col min="11" max="11" width="12.125" style="3" customWidth="1"/>
    <col min="12" max="12" width="11.875" style="3" customWidth="1"/>
    <col min="13" max="13" width="12" style="3" customWidth="1"/>
    <col min="14" max="14" width="11.7583333333333" style="3" customWidth="1"/>
    <col min="15" max="16" width="11.5" style="3" customWidth="1"/>
    <col min="17" max="17" width="12.5" style="3" customWidth="1"/>
    <col min="18" max="16384" width="9" style="3"/>
  </cols>
  <sheetData>
    <row r="1" spans="1:9">
      <c r="A1" s="4" t="s">
        <v>1798</v>
      </c>
      <c r="B1" s="4"/>
      <c r="C1" s="4"/>
      <c r="D1" s="4"/>
      <c r="E1" s="4"/>
      <c r="F1" s="4"/>
      <c r="G1" s="4"/>
      <c r="H1" s="5"/>
      <c r="I1" s="5"/>
    </row>
    <row r="2" ht="36.95" customHeight="1" spans="1:17">
      <c r="A2" s="6" t="s">
        <v>0</v>
      </c>
      <c r="B2" s="7" t="s">
        <v>1</v>
      </c>
      <c r="C2" s="7" t="s">
        <v>231</v>
      </c>
      <c r="D2" s="7" t="s">
        <v>232</v>
      </c>
      <c r="E2" s="7" t="s">
        <v>4</v>
      </c>
      <c r="F2" s="7" t="s">
        <v>5</v>
      </c>
      <c r="G2" s="7" t="s">
        <v>6</v>
      </c>
      <c r="H2" s="7" t="s">
        <v>234</v>
      </c>
      <c r="I2" s="6" t="s">
        <v>1799</v>
      </c>
      <c r="J2" s="30" t="s">
        <v>236</v>
      </c>
      <c r="K2" s="31">
        <v>45688</v>
      </c>
      <c r="L2" s="31">
        <v>45716</v>
      </c>
      <c r="M2" s="31">
        <v>45747</v>
      </c>
      <c r="N2" s="31">
        <v>45777</v>
      </c>
      <c r="O2" s="31">
        <v>45808</v>
      </c>
      <c r="P2" s="31">
        <v>45833</v>
      </c>
      <c r="Q2" s="40"/>
    </row>
    <row r="3" s="1" customFormat="1" ht="26.1" customHeight="1" spans="1:9">
      <c r="A3" s="8" t="s">
        <v>1800</v>
      </c>
      <c r="B3" s="9"/>
      <c r="C3" s="9"/>
      <c r="D3" s="9"/>
      <c r="E3" s="9"/>
      <c r="F3" s="9"/>
      <c r="G3" s="9"/>
      <c r="H3" s="9"/>
      <c r="I3" s="32"/>
    </row>
    <row r="4" customFormat="1" ht="24" spans="1:9">
      <c r="A4" s="10" t="s">
        <v>240</v>
      </c>
      <c r="B4" s="11" t="s">
        <v>555</v>
      </c>
      <c r="C4" s="12" t="s">
        <v>1801</v>
      </c>
      <c r="D4" s="12" t="s">
        <v>1802</v>
      </c>
      <c r="E4" s="12" t="s">
        <v>16</v>
      </c>
      <c r="F4" s="12" t="s">
        <v>243</v>
      </c>
      <c r="G4" s="12" t="s">
        <v>18</v>
      </c>
      <c r="H4" s="12"/>
      <c r="I4" s="33"/>
    </row>
    <row r="5" customFormat="1" ht="24" spans="1:9">
      <c r="A5" s="13"/>
      <c r="B5" s="11" t="s">
        <v>557</v>
      </c>
      <c r="C5" s="12" t="s">
        <v>1803</v>
      </c>
      <c r="D5" s="12" t="s">
        <v>1804</v>
      </c>
      <c r="E5" s="12" t="s">
        <v>16</v>
      </c>
      <c r="F5" s="12" t="s">
        <v>17</v>
      </c>
      <c r="G5" s="12" t="s">
        <v>18</v>
      </c>
      <c r="H5" s="12" t="s">
        <v>1805</v>
      </c>
      <c r="I5" s="33"/>
    </row>
    <row r="6" customFormat="1" ht="48" spans="1:9">
      <c r="A6" s="13"/>
      <c r="B6" s="11" t="s">
        <v>559</v>
      </c>
      <c r="C6" s="12" t="s">
        <v>1806</v>
      </c>
      <c r="D6" s="12" t="s">
        <v>1807</v>
      </c>
      <c r="E6" s="12" t="s">
        <v>16</v>
      </c>
      <c r="F6" s="12" t="s">
        <v>17</v>
      </c>
      <c r="G6" s="12" t="s">
        <v>18</v>
      </c>
      <c r="H6" s="12" t="s">
        <v>1808</v>
      </c>
      <c r="I6" s="33"/>
    </row>
    <row r="7" customFormat="1" ht="24" spans="1:9">
      <c r="A7" s="13"/>
      <c r="B7" s="11" t="s">
        <v>562</v>
      </c>
      <c r="C7" s="12" t="s">
        <v>1809</v>
      </c>
      <c r="D7" s="12" t="s">
        <v>1810</v>
      </c>
      <c r="E7" s="12" t="s">
        <v>16</v>
      </c>
      <c r="F7" s="12" t="s">
        <v>17</v>
      </c>
      <c r="G7" s="12" t="s">
        <v>18</v>
      </c>
      <c r="H7" s="12"/>
      <c r="I7" s="33"/>
    </row>
    <row r="8" customFormat="1" ht="24" spans="1:9">
      <c r="A8" s="13"/>
      <c r="B8" s="11" t="s">
        <v>563</v>
      </c>
      <c r="C8" s="12" t="s">
        <v>1811</v>
      </c>
      <c r="D8" s="12" t="s">
        <v>1812</v>
      </c>
      <c r="E8" s="12" t="s">
        <v>16</v>
      </c>
      <c r="F8" s="12" t="s">
        <v>17</v>
      </c>
      <c r="G8" s="12" t="s">
        <v>18</v>
      </c>
      <c r="H8" s="12"/>
      <c r="I8" s="33"/>
    </row>
    <row r="9" customFormat="1" ht="24" spans="1:9">
      <c r="A9" s="13"/>
      <c r="B9" s="11" t="s">
        <v>564</v>
      </c>
      <c r="C9" s="12" t="s">
        <v>1813</v>
      </c>
      <c r="D9" s="12" t="s">
        <v>1813</v>
      </c>
      <c r="E9" s="12" t="s">
        <v>16</v>
      </c>
      <c r="F9" s="12" t="s">
        <v>17</v>
      </c>
      <c r="G9" s="12" t="s">
        <v>18</v>
      </c>
      <c r="H9" s="12"/>
      <c r="I9" s="33"/>
    </row>
    <row r="10" customFormat="1" ht="24" spans="1:9">
      <c r="A10" s="13"/>
      <c r="B10" s="11" t="s">
        <v>566</v>
      </c>
      <c r="C10" s="12" t="s">
        <v>1814</v>
      </c>
      <c r="D10" s="12" t="s">
        <v>1814</v>
      </c>
      <c r="E10" s="12" t="s">
        <v>16</v>
      </c>
      <c r="F10" s="12" t="s">
        <v>17</v>
      </c>
      <c r="G10" s="12" t="s">
        <v>18</v>
      </c>
      <c r="H10" s="12"/>
      <c r="I10" s="33"/>
    </row>
    <row r="11" customFormat="1" ht="53.45" customHeight="1" spans="1:9">
      <c r="A11" s="13"/>
      <c r="B11" s="11" t="s">
        <v>568</v>
      </c>
      <c r="C11" s="12" t="s">
        <v>1815</v>
      </c>
      <c r="D11" s="12" t="s">
        <v>268</v>
      </c>
      <c r="E11" s="12" t="s">
        <v>1816</v>
      </c>
      <c r="F11" s="12" t="s">
        <v>17</v>
      </c>
      <c r="G11" s="12" t="s">
        <v>46</v>
      </c>
      <c r="H11" s="12" t="s">
        <v>1817</v>
      </c>
      <c r="I11" s="33"/>
    </row>
    <row r="12" customFormat="1" ht="53.45" customHeight="1" spans="1:9">
      <c r="A12" s="13"/>
      <c r="B12" s="11" t="s">
        <v>569</v>
      </c>
      <c r="C12" s="12" t="s">
        <v>1818</v>
      </c>
      <c r="D12" s="12" t="s">
        <v>268</v>
      </c>
      <c r="E12" s="12" t="s">
        <v>1816</v>
      </c>
      <c r="F12" s="12" t="s">
        <v>17</v>
      </c>
      <c r="G12" s="12" t="s">
        <v>46</v>
      </c>
      <c r="H12" s="12" t="s">
        <v>271</v>
      </c>
      <c r="I12" s="33"/>
    </row>
    <row r="13" customFormat="1" ht="53.45" customHeight="1" spans="1:9">
      <c r="A13" s="13"/>
      <c r="B13" s="11" t="s">
        <v>571</v>
      </c>
      <c r="C13" s="12" t="s">
        <v>1819</v>
      </c>
      <c r="D13" s="12" t="s">
        <v>268</v>
      </c>
      <c r="E13" s="12" t="s">
        <v>1816</v>
      </c>
      <c r="F13" s="12" t="s">
        <v>17</v>
      </c>
      <c r="G13" s="12" t="s">
        <v>46</v>
      </c>
      <c r="H13" s="12" t="s">
        <v>273</v>
      </c>
      <c r="I13" s="33"/>
    </row>
    <row r="14" customFormat="1" ht="53.45" customHeight="1" spans="1:9">
      <c r="A14" s="13"/>
      <c r="B14" s="11" t="s">
        <v>573</v>
      </c>
      <c r="C14" s="12" t="s">
        <v>1820</v>
      </c>
      <c r="D14" s="12" t="s">
        <v>268</v>
      </c>
      <c r="E14" s="12" t="s">
        <v>1816</v>
      </c>
      <c r="F14" s="12" t="s">
        <v>17</v>
      </c>
      <c r="G14" s="12" t="s">
        <v>46</v>
      </c>
      <c r="H14" s="12" t="s">
        <v>275</v>
      </c>
      <c r="I14" s="33"/>
    </row>
    <row r="15" customFormat="1" ht="53.45" customHeight="1" spans="1:9">
      <c r="A15" s="13"/>
      <c r="B15" s="11" t="s">
        <v>574</v>
      </c>
      <c r="C15" s="12" t="s">
        <v>1821</v>
      </c>
      <c r="D15" s="12" t="s">
        <v>268</v>
      </c>
      <c r="E15" s="12" t="s">
        <v>1816</v>
      </c>
      <c r="F15" s="12" t="s">
        <v>17</v>
      </c>
      <c r="G15" s="12" t="s">
        <v>46</v>
      </c>
      <c r="H15" s="12" t="s">
        <v>277</v>
      </c>
      <c r="I15" s="33"/>
    </row>
    <row r="16" customFormat="1" ht="24" spans="1:9">
      <c r="A16" s="13"/>
      <c r="B16" s="11" t="s">
        <v>575</v>
      </c>
      <c r="C16" s="12" t="s">
        <v>1822</v>
      </c>
      <c r="D16" s="12" t="s">
        <v>279</v>
      </c>
      <c r="E16" s="12" t="s">
        <v>16</v>
      </c>
      <c r="F16" s="12" t="s">
        <v>17</v>
      </c>
      <c r="G16" s="12" t="s">
        <v>46</v>
      </c>
      <c r="H16" s="12" t="s">
        <v>1823</v>
      </c>
      <c r="I16" s="33"/>
    </row>
    <row r="17" customFormat="1" ht="13.5" spans="1:9">
      <c r="A17" s="10" t="s">
        <v>282</v>
      </c>
      <c r="B17" s="11" t="s">
        <v>579</v>
      </c>
      <c r="C17" s="12" t="s">
        <v>506</v>
      </c>
      <c r="D17" s="12" t="s">
        <v>1824</v>
      </c>
      <c r="E17" s="12" t="s">
        <v>1798</v>
      </c>
      <c r="F17" s="12" t="s">
        <v>17</v>
      </c>
      <c r="G17" s="12"/>
      <c r="H17" s="12"/>
      <c r="I17" s="33"/>
    </row>
    <row r="18" customFormat="1" ht="13.5" spans="1:9">
      <c r="A18" s="13"/>
      <c r="B18" s="11" t="s">
        <v>582</v>
      </c>
      <c r="C18" s="12" t="s">
        <v>1825</v>
      </c>
      <c r="D18" s="12" t="s">
        <v>1826</v>
      </c>
      <c r="E18" s="12" t="s">
        <v>1798</v>
      </c>
      <c r="F18" s="12" t="s">
        <v>1764</v>
      </c>
      <c r="G18" s="12"/>
      <c r="H18" s="12"/>
      <c r="I18" s="33"/>
    </row>
    <row r="19" customFormat="1" ht="24" spans="1:9">
      <c r="A19" s="13"/>
      <c r="B19" s="11" t="s">
        <v>586</v>
      </c>
      <c r="C19" s="12" t="s">
        <v>1827</v>
      </c>
      <c r="D19" s="12" t="s">
        <v>1827</v>
      </c>
      <c r="E19" s="12" t="s">
        <v>1798</v>
      </c>
      <c r="F19" s="12" t="s">
        <v>1764</v>
      </c>
      <c r="G19" s="12" t="s">
        <v>46</v>
      </c>
      <c r="H19" s="12" t="s">
        <v>1828</v>
      </c>
      <c r="I19" s="33"/>
    </row>
    <row r="20" customFormat="1" ht="13.5" spans="1:9">
      <c r="A20" s="13"/>
      <c r="B20" s="11" t="s">
        <v>589</v>
      </c>
      <c r="C20" s="12" t="s">
        <v>1829</v>
      </c>
      <c r="D20" s="12" t="s">
        <v>1830</v>
      </c>
      <c r="E20" s="12" t="s">
        <v>1798</v>
      </c>
      <c r="F20" s="12" t="s">
        <v>17</v>
      </c>
      <c r="G20" s="12" t="s">
        <v>196</v>
      </c>
      <c r="H20" s="12"/>
      <c r="I20" s="33"/>
    </row>
    <row r="21" customFormat="1" ht="13.5" spans="1:9">
      <c r="A21" s="13"/>
      <c r="B21" s="11" t="s">
        <v>1831</v>
      </c>
      <c r="C21" s="12" t="s">
        <v>1832</v>
      </c>
      <c r="D21" s="12" t="s">
        <v>1833</v>
      </c>
      <c r="E21" s="12" t="s">
        <v>1798</v>
      </c>
      <c r="F21" s="12" t="s">
        <v>17</v>
      </c>
      <c r="G21" s="12" t="s">
        <v>196</v>
      </c>
      <c r="H21" s="12"/>
      <c r="I21" s="33"/>
    </row>
    <row r="22" customFormat="1" ht="24.95" customHeight="1" spans="1:9">
      <c r="A22" s="13"/>
      <c r="B22" s="11" t="s">
        <v>1834</v>
      </c>
      <c r="C22" s="12" t="s">
        <v>1835</v>
      </c>
      <c r="D22" s="12" t="s">
        <v>1836</v>
      </c>
      <c r="E22" s="12" t="s">
        <v>1798</v>
      </c>
      <c r="F22" s="12" t="s">
        <v>17</v>
      </c>
      <c r="G22" s="12" t="s">
        <v>196</v>
      </c>
      <c r="H22" s="12"/>
      <c r="I22" s="33"/>
    </row>
    <row r="23" customFormat="1" ht="13.5" hidden="1" spans="1:9">
      <c r="A23" s="14"/>
      <c r="B23" s="15" t="s">
        <v>399</v>
      </c>
      <c r="C23" s="12" t="s">
        <v>1837</v>
      </c>
      <c r="D23" s="12" t="s">
        <v>1824</v>
      </c>
      <c r="E23" s="12" t="s">
        <v>1798</v>
      </c>
      <c r="F23" s="12" t="s">
        <v>17</v>
      </c>
      <c r="G23" s="12"/>
      <c r="H23" s="12"/>
      <c r="I23" s="33"/>
    </row>
    <row r="24" customFormat="1" ht="24" hidden="1" spans="1:9">
      <c r="A24" s="14"/>
      <c r="B24" s="15" t="s">
        <v>402</v>
      </c>
      <c r="C24" s="12" t="s">
        <v>1838</v>
      </c>
      <c r="D24" s="12" t="s">
        <v>1839</v>
      </c>
      <c r="E24" s="12" t="s">
        <v>1798</v>
      </c>
      <c r="F24" s="12" t="s">
        <v>17</v>
      </c>
      <c r="G24" s="12"/>
      <c r="H24" s="12"/>
      <c r="I24" s="33"/>
    </row>
    <row r="25" customFormat="1" ht="24" hidden="1" spans="1:9">
      <c r="A25" s="14"/>
      <c r="B25" s="15" t="s">
        <v>733</v>
      </c>
      <c r="C25" s="12" t="s">
        <v>1840</v>
      </c>
      <c r="D25" s="12" t="s">
        <v>1841</v>
      </c>
      <c r="E25" s="12" t="s">
        <v>1798</v>
      </c>
      <c r="F25" s="12" t="s">
        <v>17</v>
      </c>
      <c r="G25" s="12" t="s">
        <v>46</v>
      </c>
      <c r="H25" s="12" t="s">
        <v>1842</v>
      </c>
      <c r="I25" s="33"/>
    </row>
    <row r="26" customFormat="1" ht="24" hidden="1" spans="1:9">
      <c r="A26" s="14"/>
      <c r="B26" s="15" t="s">
        <v>749</v>
      </c>
      <c r="C26" s="12" t="s">
        <v>1843</v>
      </c>
      <c r="D26" s="12" t="s">
        <v>1830</v>
      </c>
      <c r="E26" s="12" t="s">
        <v>1798</v>
      </c>
      <c r="F26" s="12" t="s">
        <v>17</v>
      </c>
      <c r="G26" s="12" t="s">
        <v>196</v>
      </c>
      <c r="H26" s="12"/>
      <c r="I26" s="33"/>
    </row>
    <row r="27" customFormat="1" ht="36" hidden="1" spans="1:9">
      <c r="A27" s="14"/>
      <c r="B27" s="15" t="s">
        <v>406</v>
      </c>
      <c r="C27" s="12" t="s">
        <v>1844</v>
      </c>
      <c r="D27" s="12" t="s">
        <v>1845</v>
      </c>
      <c r="E27" s="12" t="s">
        <v>1798</v>
      </c>
      <c r="F27" s="12" t="s">
        <v>17</v>
      </c>
      <c r="G27" s="12" t="s">
        <v>81</v>
      </c>
      <c r="H27" s="12"/>
      <c r="I27" s="33"/>
    </row>
    <row r="28" customFormat="1" ht="24.95" hidden="1" customHeight="1" spans="1:9">
      <c r="A28" s="14"/>
      <c r="B28" s="15" t="s">
        <v>409</v>
      </c>
      <c r="C28" s="12" t="s">
        <v>1846</v>
      </c>
      <c r="D28" s="12" t="s">
        <v>1847</v>
      </c>
      <c r="E28" s="12" t="s">
        <v>1798</v>
      </c>
      <c r="F28" s="12" t="s">
        <v>17</v>
      </c>
      <c r="G28" s="12" t="s">
        <v>81</v>
      </c>
      <c r="H28" s="12"/>
      <c r="I28" s="33"/>
    </row>
    <row r="29" customFormat="1" ht="36" hidden="1" customHeight="1" spans="1:9">
      <c r="A29" s="16"/>
      <c r="B29" s="15" t="s">
        <v>799</v>
      </c>
      <c r="C29" s="12" t="s">
        <v>1848</v>
      </c>
      <c r="D29" s="12" t="s">
        <v>1849</v>
      </c>
      <c r="E29" s="12" t="s">
        <v>1798</v>
      </c>
      <c r="F29" s="12" t="s">
        <v>17</v>
      </c>
      <c r="G29" s="12" t="s">
        <v>81</v>
      </c>
      <c r="H29" s="12"/>
      <c r="I29" s="33"/>
    </row>
    <row r="30" customFormat="1" ht="12.95" customHeight="1" spans="1:9">
      <c r="A30" s="9"/>
      <c r="B30" s="9"/>
      <c r="C30" s="9"/>
      <c r="D30" s="9"/>
      <c r="E30" s="9"/>
      <c r="F30" s="9"/>
      <c r="G30" s="9"/>
      <c r="H30" s="9"/>
      <c r="I30" s="32"/>
    </row>
    <row r="31" customFormat="1" ht="24.95" customHeight="1" spans="1:9">
      <c r="A31" s="17" t="s">
        <v>327</v>
      </c>
      <c r="B31" s="18"/>
      <c r="C31" s="18"/>
      <c r="D31" s="18"/>
      <c r="E31" s="18"/>
      <c r="F31" s="18"/>
      <c r="G31" s="18"/>
      <c r="H31" s="18"/>
      <c r="I31" s="32"/>
    </row>
    <row r="32" customFormat="1" ht="14.1" customHeight="1" spans="1:9">
      <c r="A32" s="19" t="s">
        <v>1850</v>
      </c>
      <c r="B32" s="19"/>
      <c r="C32" s="19"/>
      <c r="D32" s="19"/>
      <c r="E32" s="19"/>
      <c r="F32" s="19"/>
      <c r="G32" s="19"/>
      <c r="H32" s="19"/>
      <c r="I32" s="34"/>
    </row>
    <row r="33" ht="30.95" customHeight="1" spans="1:16">
      <c r="A33" s="20" t="s">
        <v>1851</v>
      </c>
      <c r="B33" s="21" t="s">
        <v>1003</v>
      </c>
      <c r="C33" s="12" t="s">
        <v>1852</v>
      </c>
      <c r="D33" s="22" t="s">
        <v>1853</v>
      </c>
      <c r="E33" s="23" t="s">
        <v>16</v>
      </c>
      <c r="F33" s="24" t="s">
        <v>17</v>
      </c>
      <c r="G33" s="24" t="s">
        <v>18</v>
      </c>
      <c r="H33" s="23"/>
      <c r="I33" s="35"/>
      <c r="K33" s="36">
        <f>38500/10000</f>
        <v>3.85</v>
      </c>
      <c r="L33" s="36">
        <v>25.35</v>
      </c>
      <c r="M33" s="36">
        <v>27.525</v>
      </c>
      <c r="N33" s="36">
        <v>30.6</v>
      </c>
      <c r="O33" s="36">
        <v>30.6</v>
      </c>
      <c r="P33" s="36">
        <v>31.725</v>
      </c>
    </row>
    <row r="34" ht="30.95" customHeight="1" spans="1:9">
      <c r="A34" s="25"/>
      <c r="B34" s="21" t="s">
        <v>1006</v>
      </c>
      <c r="C34" s="12" t="s">
        <v>1854</v>
      </c>
      <c r="D34" s="22" t="s">
        <v>1855</v>
      </c>
      <c r="E34" s="23" t="s">
        <v>16</v>
      </c>
      <c r="F34" s="24" t="s">
        <v>17</v>
      </c>
      <c r="G34" s="24" t="s">
        <v>46</v>
      </c>
      <c r="H34" s="23"/>
      <c r="I34" s="35"/>
    </row>
    <row r="35" ht="30.95" customHeight="1" spans="1:16">
      <c r="A35" s="25"/>
      <c r="B35" s="21"/>
      <c r="C35" s="26" t="s">
        <v>1856</v>
      </c>
      <c r="D35" s="26" t="s">
        <v>1857</v>
      </c>
      <c r="E35" s="27" t="s">
        <v>1798</v>
      </c>
      <c r="F35" s="27" t="s">
        <v>34</v>
      </c>
      <c r="G35" s="27" t="s">
        <v>81</v>
      </c>
      <c r="H35" s="28" t="s">
        <v>1858</v>
      </c>
      <c r="I35" s="28" t="s">
        <v>1859</v>
      </c>
      <c r="J35" s="26" t="s">
        <v>1860</v>
      </c>
      <c r="K35" s="26" t="s">
        <v>1861</v>
      </c>
      <c r="L35" s="26" t="s">
        <v>1862</v>
      </c>
      <c r="M35" s="26" t="s">
        <v>1863</v>
      </c>
      <c r="N35" s="26" t="s">
        <v>1864</v>
      </c>
      <c r="O35" s="37">
        <v>77</v>
      </c>
      <c r="P35" s="37">
        <v>70</v>
      </c>
    </row>
    <row r="36" ht="30.95" customHeight="1" spans="1:16">
      <c r="A36" s="25"/>
      <c r="B36" s="21"/>
      <c r="C36" s="26" t="s">
        <v>1865</v>
      </c>
      <c r="D36" s="26" t="s">
        <v>1866</v>
      </c>
      <c r="E36" s="27" t="s">
        <v>1798</v>
      </c>
      <c r="F36" s="27" t="s">
        <v>34</v>
      </c>
      <c r="G36" s="27" t="s">
        <v>81</v>
      </c>
      <c r="H36" s="28" t="s">
        <v>1858</v>
      </c>
      <c r="I36" s="28" t="s">
        <v>1867</v>
      </c>
      <c r="J36" s="26" t="s">
        <v>1868</v>
      </c>
      <c r="K36" s="26" t="s">
        <v>1869</v>
      </c>
      <c r="L36" s="26" t="s">
        <v>1870</v>
      </c>
      <c r="M36" s="26" t="s">
        <v>1871</v>
      </c>
      <c r="N36" s="37">
        <v>24</v>
      </c>
      <c r="O36" s="37">
        <v>16</v>
      </c>
      <c r="P36" s="37">
        <v>15</v>
      </c>
    </row>
    <row r="37" ht="30.95" customHeight="1" spans="1:16">
      <c r="A37" s="25"/>
      <c r="B37" s="21"/>
      <c r="C37" s="26" t="s">
        <v>1872</v>
      </c>
      <c r="D37" s="26" t="s">
        <v>1873</v>
      </c>
      <c r="E37" s="27" t="s">
        <v>1798</v>
      </c>
      <c r="F37" s="27" t="s">
        <v>34</v>
      </c>
      <c r="G37" s="27" t="s">
        <v>81</v>
      </c>
      <c r="H37" s="28" t="s">
        <v>1858</v>
      </c>
      <c r="I37" s="28" t="s">
        <v>1874</v>
      </c>
      <c r="J37" s="26" t="s">
        <v>1868</v>
      </c>
      <c r="K37" s="26" t="s">
        <v>1875</v>
      </c>
      <c r="L37" s="26" t="s">
        <v>1876</v>
      </c>
      <c r="M37" s="37">
        <v>0</v>
      </c>
      <c r="N37" s="37">
        <v>0</v>
      </c>
      <c r="O37" s="37">
        <v>0</v>
      </c>
      <c r="P37" s="37"/>
    </row>
    <row r="38" ht="30.95" customHeight="1" spans="1:16">
      <c r="A38" s="25"/>
      <c r="B38" s="21"/>
      <c r="C38" s="26" t="s">
        <v>1877</v>
      </c>
      <c r="D38" s="26" t="s">
        <v>1878</v>
      </c>
      <c r="E38" s="27" t="s">
        <v>1798</v>
      </c>
      <c r="F38" s="27" t="s">
        <v>34</v>
      </c>
      <c r="G38" s="27" t="s">
        <v>81</v>
      </c>
      <c r="H38" s="28" t="s">
        <v>1858</v>
      </c>
      <c r="I38" s="28" t="s">
        <v>1879</v>
      </c>
      <c r="J38" s="26" t="s">
        <v>1871</v>
      </c>
      <c r="K38" s="26" t="s">
        <v>1876</v>
      </c>
      <c r="L38" s="26" t="s">
        <v>1880</v>
      </c>
      <c r="M38" s="26" t="s">
        <v>1881</v>
      </c>
      <c r="N38" s="37">
        <v>26</v>
      </c>
      <c r="O38" s="37">
        <v>19</v>
      </c>
      <c r="P38" s="37">
        <v>0</v>
      </c>
    </row>
    <row r="39" ht="30.95" customHeight="1" spans="1:16">
      <c r="A39" s="25"/>
      <c r="B39" s="21"/>
      <c r="C39" s="26" t="s">
        <v>1882</v>
      </c>
      <c r="D39" s="26" t="s">
        <v>1883</v>
      </c>
      <c r="E39" s="27" t="s">
        <v>1798</v>
      </c>
      <c r="F39" s="27" t="s">
        <v>34</v>
      </c>
      <c r="G39" s="27" t="s">
        <v>81</v>
      </c>
      <c r="H39" s="28" t="s">
        <v>1858</v>
      </c>
      <c r="I39" s="28" t="s">
        <v>1884</v>
      </c>
      <c r="J39" s="26" t="s">
        <v>1885</v>
      </c>
      <c r="K39" s="26" t="s">
        <v>1881</v>
      </c>
      <c r="L39" s="26" t="s">
        <v>1876</v>
      </c>
      <c r="M39" s="37"/>
      <c r="N39" s="37">
        <v>0</v>
      </c>
      <c r="O39" s="37"/>
      <c r="P39" s="37"/>
    </row>
    <row r="40" ht="30.95" customHeight="1" spans="1:16">
      <c r="A40" s="25"/>
      <c r="B40" s="21"/>
      <c r="C40" s="26" t="s">
        <v>1886</v>
      </c>
      <c r="D40" s="26" t="s">
        <v>1887</v>
      </c>
      <c r="E40" s="27" t="s">
        <v>1798</v>
      </c>
      <c r="F40" s="27" t="s">
        <v>34</v>
      </c>
      <c r="G40" s="27" t="s">
        <v>81</v>
      </c>
      <c r="H40" s="28" t="s">
        <v>1858</v>
      </c>
      <c r="I40" s="28" t="s">
        <v>1888</v>
      </c>
      <c r="J40" s="26" t="s">
        <v>1889</v>
      </c>
      <c r="K40" s="26" t="s">
        <v>1890</v>
      </c>
      <c r="L40" s="26" t="s">
        <v>1891</v>
      </c>
      <c r="M40" s="26" t="s">
        <v>1892</v>
      </c>
      <c r="N40" s="37">
        <v>8</v>
      </c>
      <c r="O40" s="37">
        <v>14</v>
      </c>
      <c r="P40" s="37">
        <v>5</v>
      </c>
    </row>
    <row r="41" ht="30.95" customHeight="1" spans="1:16">
      <c r="A41" s="25"/>
      <c r="B41" s="21"/>
      <c r="C41" s="26" t="s">
        <v>1893</v>
      </c>
      <c r="D41" s="26" t="s">
        <v>1894</v>
      </c>
      <c r="E41" s="27" t="s">
        <v>1798</v>
      </c>
      <c r="F41" s="27" t="s">
        <v>34</v>
      </c>
      <c r="G41" s="27" t="s">
        <v>81</v>
      </c>
      <c r="H41" s="28" t="s">
        <v>1858</v>
      </c>
      <c r="I41" s="28" t="s">
        <v>1895</v>
      </c>
      <c r="J41" s="26" t="s">
        <v>1896</v>
      </c>
      <c r="K41" s="26" t="s">
        <v>1897</v>
      </c>
      <c r="L41" s="26" t="s">
        <v>1891</v>
      </c>
      <c r="M41" s="26" t="s">
        <v>1898</v>
      </c>
      <c r="N41" s="37">
        <v>13</v>
      </c>
      <c r="O41" s="37">
        <v>7</v>
      </c>
      <c r="P41" s="37">
        <v>9</v>
      </c>
    </row>
    <row r="42" ht="30.95" customHeight="1" spans="1:16">
      <c r="A42" s="25"/>
      <c r="B42" s="21"/>
      <c r="C42" s="26" t="s">
        <v>1899</v>
      </c>
      <c r="D42" s="26" t="s">
        <v>1900</v>
      </c>
      <c r="E42" s="27" t="s">
        <v>1798</v>
      </c>
      <c r="F42" s="27" t="s">
        <v>34</v>
      </c>
      <c r="G42" s="27" t="s">
        <v>81</v>
      </c>
      <c r="H42" s="28" t="s">
        <v>1858</v>
      </c>
      <c r="I42" s="28" t="s">
        <v>1901</v>
      </c>
      <c r="J42" s="26" t="s">
        <v>1897</v>
      </c>
      <c r="K42" s="26" t="s">
        <v>1902</v>
      </c>
      <c r="L42" s="26" t="s">
        <v>1897</v>
      </c>
      <c r="M42" s="26" t="s">
        <v>1903</v>
      </c>
      <c r="N42" s="37">
        <v>6</v>
      </c>
      <c r="O42" s="37">
        <v>5</v>
      </c>
      <c r="P42" s="37">
        <v>3</v>
      </c>
    </row>
    <row r="43" ht="30.95" customHeight="1" spans="1:16">
      <c r="A43" s="25"/>
      <c r="B43" s="21"/>
      <c r="C43" s="26" t="s">
        <v>1904</v>
      </c>
      <c r="D43" s="26" t="s">
        <v>1905</v>
      </c>
      <c r="E43" s="27" t="s">
        <v>1798</v>
      </c>
      <c r="F43" s="27" t="s">
        <v>34</v>
      </c>
      <c r="G43" s="27" t="s">
        <v>81</v>
      </c>
      <c r="H43" s="28" t="s">
        <v>1858</v>
      </c>
      <c r="I43" s="28" t="s">
        <v>1906</v>
      </c>
      <c r="J43" s="26" t="s">
        <v>1897</v>
      </c>
      <c r="K43" s="26" t="s">
        <v>1897</v>
      </c>
      <c r="L43" s="26" t="s">
        <v>1903</v>
      </c>
      <c r="M43" s="26" t="s">
        <v>1907</v>
      </c>
      <c r="N43" s="37">
        <v>6</v>
      </c>
      <c r="O43" s="37">
        <v>4</v>
      </c>
      <c r="P43" s="37">
        <v>6</v>
      </c>
    </row>
    <row r="44" ht="30.95" customHeight="1" spans="1:16">
      <c r="A44" s="25"/>
      <c r="B44" s="21"/>
      <c r="C44" s="26" t="s">
        <v>1908</v>
      </c>
      <c r="D44" s="26" t="s">
        <v>1909</v>
      </c>
      <c r="E44" s="27" t="s">
        <v>1798</v>
      </c>
      <c r="F44" s="27" t="s">
        <v>34</v>
      </c>
      <c r="G44" s="27" t="s">
        <v>81</v>
      </c>
      <c r="H44" s="28" t="s">
        <v>1858</v>
      </c>
      <c r="I44" s="28" t="s">
        <v>1910</v>
      </c>
      <c r="J44" s="26" t="s">
        <v>1911</v>
      </c>
      <c r="K44" s="37">
        <v>0</v>
      </c>
      <c r="L44" s="37">
        <v>0</v>
      </c>
      <c r="M44" s="37">
        <v>0</v>
      </c>
      <c r="N44" s="37">
        <v>2</v>
      </c>
      <c r="O44" s="37">
        <v>1</v>
      </c>
      <c r="P44" s="37">
        <v>8</v>
      </c>
    </row>
    <row r="45" ht="30.95" customHeight="1" spans="1:16">
      <c r="A45" s="25"/>
      <c r="B45" s="21"/>
      <c r="C45" s="26" t="s">
        <v>1912</v>
      </c>
      <c r="D45" s="26" t="s">
        <v>1913</v>
      </c>
      <c r="E45" s="27" t="s">
        <v>1798</v>
      </c>
      <c r="F45" s="27" t="s">
        <v>34</v>
      </c>
      <c r="G45" s="27" t="s">
        <v>81</v>
      </c>
      <c r="H45" s="28" t="s">
        <v>1858</v>
      </c>
      <c r="I45" s="28" t="s">
        <v>1914</v>
      </c>
      <c r="J45" s="26" t="s">
        <v>1890</v>
      </c>
      <c r="K45" s="26" t="s">
        <v>1915</v>
      </c>
      <c r="L45" s="37">
        <v>0</v>
      </c>
      <c r="M45" s="37">
        <v>0</v>
      </c>
      <c r="N45" s="37">
        <v>0</v>
      </c>
      <c r="O45" s="37">
        <v>0</v>
      </c>
      <c r="P45" s="37">
        <v>0</v>
      </c>
    </row>
    <row r="46" ht="30.95" customHeight="1" spans="1:16">
      <c r="A46" s="25"/>
      <c r="B46" s="21"/>
      <c r="C46" s="26" t="s">
        <v>1916</v>
      </c>
      <c r="D46" s="26" t="s">
        <v>1917</v>
      </c>
      <c r="E46" s="27" t="s">
        <v>1798</v>
      </c>
      <c r="F46" s="27" t="s">
        <v>34</v>
      </c>
      <c r="G46" s="27" t="s">
        <v>81</v>
      </c>
      <c r="H46" s="28" t="s">
        <v>1858</v>
      </c>
      <c r="I46" s="28" t="s">
        <v>1918</v>
      </c>
      <c r="J46" s="26" t="s">
        <v>1890</v>
      </c>
      <c r="K46" s="37">
        <v>0</v>
      </c>
      <c r="L46" s="37">
        <v>0</v>
      </c>
      <c r="M46" s="26" t="s">
        <v>1915</v>
      </c>
      <c r="N46" s="37">
        <v>1</v>
      </c>
      <c r="O46" s="37"/>
      <c r="P46" s="37">
        <v>4</v>
      </c>
    </row>
    <row r="47" ht="30.95" customHeight="1" spans="1:16">
      <c r="A47" s="25"/>
      <c r="B47" s="21"/>
      <c r="C47" s="26" t="s">
        <v>1919</v>
      </c>
      <c r="D47" s="26" t="s">
        <v>1920</v>
      </c>
      <c r="E47" s="27" t="s">
        <v>1798</v>
      </c>
      <c r="F47" s="27" t="s">
        <v>34</v>
      </c>
      <c r="G47" s="27" t="s">
        <v>81</v>
      </c>
      <c r="H47" s="28" t="s">
        <v>1858</v>
      </c>
      <c r="I47" s="28" t="s">
        <v>1921</v>
      </c>
      <c r="J47" s="26" t="s">
        <v>1915</v>
      </c>
      <c r="K47" s="26" t="s">
        <v>1915</v>
      </c>
      <c r="L47" s="26" t="s">
        <v>1890</v>
      </c>
      <c r="M47" s="26" t="s">
        <v>1915</v>
      </c>
      <c r="N47" s="37">
        <v>2</v>
      </c>
      <c r="O47" s="37">
        <v>1</v>
      </c>
      <c r="P47" s="37">
        <v>2</v>
      </c>
    </row>
    <row r="48" ht="30.95" customHeight="1" spans="1:16">
      <c r="A48" s="25"/>
      <c r="B48" s="21"/>
      <c r="C48" s="26" t="s">
        <v>1922</v>
      </c>
      <c r="D48" s="26" t="s">
        <v>1923</v>
      </c>
      <c r="E48" s="27" t="s">
        <v>1798</v>
      </c>
      <c r="F48" s="27" t="s">
        <v>34</v>
      </c>
      <c r="G48" s="27" t="s">
        <v>81</v>
      </c>
      <c r="H48" s="28" t="s">
        <v>1858</v>
      </c>
      <c r="I48" s="28" t="s">
        <v>1924</v>
      </c>
      <c r="J48" s="26" t="s">
        <v>1915</v>
      </c>
      <c r="K48" s="37">
        <v>0</v>
      </c>
      <c r="L48" s="37">
        <v>0</v>
      </c>
      <c r="M48" s="37">
        <v>0</v>
      </c>
      <c r="N48" s="37">
        <v>0</v>
      </c>
      <c r="O48" s="37">
        <v>0</v>
      </c>
      <c r="P48" s="37">
        <v>1</v>
      </c>
    </row>
    <row r="49" ht="30.95" customHeight="1" spans="1:16">
      <c r="A49" s="25"/>
      <c r="B49" s="21"/>
      <c r="C49" s="26" t="s">
        <v>1908</v>
      </c>
      <c r="D49" s="26" t="s">
        <v>1909</v>
      </c>
      <c r="E49" s="27" t="s">
        <v>1798</v>
      </c>
      <c r="F49" s="27" t="s">
        <v>34</v>
      </c>
      <c r="G49" s="27" t="s">
        <v>81</v>
      </c>
      <c r="H49" s="28" t="s">
        <v>1858</v>
      </c>
      <c r="I49" s="38" t="s">
        <v>1910</v>
      </c>
      <c r="J49" s="37">
        <v>0</v>
      </c>
      <c r="K49" s="37">
        <v>0</v>
      </c>
      <c r="L49" s="26" t="s">
        <v>1915</v>
      </c>
      <c r="M49" s="26" t="s">
        <v>1915</v>
      </c>
      <c r="N49" s="37">
        <v>0</v>
      </c>
      <c r="O49" s="37">
        <v>0</v>
      </c>
      <c r="P49" s="37">
        <v>0</v>
      </c>
    </row>
    <row r="50" ht="30.95" customHeight="1" spans="1:16">
      <c r="A50" s="25"/>
      <c r="B50" s="21"/>
      <c r="C50" s="26" t="s">
        <v>1925</v>
      </c>
      <c r="D50" s="26" t="s">
        <v>1926</v>
      </c>
      <c r="E50" s="27" t="s">
        <v>1798</v>
      </c>
      <c r="F50" s="27" t="s">
        <v>34</v>
      </c>
      <c r="G50" s="27" t="s">
        <v>81</v>
      </c>
      <c r="H50" s="28" t="s">
        <v>1858</v>
      </c>
      <c r="I50" s="38" t="s">
        <v>1927</v>
      </c>
      <c r="J50" s="37">
        <v>0</v>
      </c>
      <c r="K50" s="37">
        <v>0</v>
      </c>
      <c r="L50" s="26" t="s">
        <v>1915</v>
      </c>
      <c r="M50" s="37"/>
      <c r="N50" s="37">
        <v>1</v>
      </c>
      <c r="O50" s="26" t="s">
        <v>1890</v>
      </c>
      <c r="P50" s="37">
        <v>0</v>
      </c>
    </row>
    <row r="51" ht="30.95" customHeight="1" spans="1:16">
      <c r="A51" s="25"/>
      <c r="B51" s="21"/>
      <c r="C51" s="26" t="s">
        <v>1912</v>
      </c>
      <c r="D51" s="26" t="s">
        <v>1913</v>
      </c>
      <c r="E51" s="27" t="s">
        <v>1798</v>
      </c>
      <c r="F51" s="27" t="s">
        <v>34</v>
      </c>
      <c r="G51" s="27" t="s">
        <v>81</v>
      </c>
      <c r="H51" s="28" t="s">
        <v>1858</v>
      </c>
      <c r="I51" s="38" t="s">
        <v>1914</v>
      </c>
      <c r="J51" s="37">
        <v>0</v>
      </c>
      <c r="K51" s="37">
        <v>0</v>
      </c>
      <c r="L51" s="26" t="s">
        <v>1915</v>
      </c>
      <c r="M51" s="26" t="s">
        <v>1915</v>
      </c>
      <c r="N51" s="37">
        <v>0</v>
      </c>
      <c r="O51" s="37">
        <v>0</v>
      </c>
      <c r="P51" s="37">
        <v>1</v>
      </c>
    </row>
    <row r="52" ht="30.95" customHeight="1" spans="1:16">
      <c r="A52" s="25"/>
      <c r="B52" s="21"/>
      <c r="C52" s="26" t="s">
        <v>1928</v>
      </c>
      <c r="D52" s="26" t="s">
        <v>1929</v>
      </c>
      <c r="E52" s="27" t="s">
        <v>1798</v>
      </c>
      <c r="F52" s="27" t="s">
        <v>34</v>
      </c>
      <c r="G52" s="27" t="s">
        <v>81</v>
      </c>
      <c r="H52" s="28" t="s">
        <v>1858</v>
      </c>
      <c r="I52" s="38" t="s">
        <v>1930</v>
      </c>
      <c r="J52" s="37">
        <v>0</v>
      </c>
      <c r="K52" s="37">
        <v>0</v>
      </c>
      <c r="L52" s="37">
        <v>0</v>
      </c>
      <c r="M52" s="26" t="s">
        <v>1915</v>
      </c>
      <c r="N52" s="37">
        <v>0</v>
      </c>
      <c r="O52" s="26" t="s">
        <v>1890</v>
      </c>
      <c r="P52" s="37">
        <v>0</v>
      </c>
    </row>
    <row r="53" ht="30.95" customHeight="1" spans="1:16">
      <c r="A53" s="25"/>
      <c r="B53" s="21"/>
      <c r="C53" s="29" t="s">
        <v>1931</v>
      </c>
      <c r="D53" s="29" t="s">
        <v>1932</v>
      </c>
      <c r="E53" s="29" t="s">
        <v>1798</v>
      </c>
      <c r="F53" s="29" t="s">
        <v>34</v>
      </c>
      <c r="G53" s="29" t="s">
        <v>81</v>
      </c>
      <c r="H53" s="23" t="s">
        <v>1933</v>
      </c>
      <c r="I53" s="35" t="s">
        <v>1934</v>
      </c>
      <c r="J53" s="39">
        <v>5757</v>
      </c>
      <c r="K53" s="3">
        <v>3714</v>
      </c>
      <c r="L53" s="3">
        <v>2687</v>
      </c>
      <c r="M53" s="3">
        <v>7428</v>
      </c>
      <c r="N53" s="3">
        <v>11742</v>
      </c>
      <c r="O53" s="3">
        <v>8042</v>
      </c>
      <c r="P53" s="3">
        <v>6256</v>
      </c>
    </row>
    <row r="54" ht="30.95" customHeight="1" spans="1:16">
      <c r="A54" s="25"/>
      <c r="B54" s="21"/>
      <c r="C54" s="29" t="s">
        <v>1935</v>
      </c>
      <c r="D54" s="29" t="s">
        <v>1936</v>
      </c>
      <c r="E54" s="29" t="s">
        <v>1798</v>
      </c>
      <c r="F54" s="29" t="s">
        <v>34</v>
      </c>
      <c r="G54" s="29" t="s">
        <v>81</v>
      </c>
      <c r="H54" s="23" t="s">
        <v>1933</v>
      </c>
      <c r="I54" s="35" t="s">
        <v>1937</v>
      </c>
      <c r="J54" s="39">
        <v>1157</v>
      </c>
      <c r="K54" s="3">
        <v>421</v>
      </c>
      <c r="L54" s="3">
        <v>1217</v>
      </c>
      <c r="M54" s="3">
        <v>1373</v>
      </c>
      <c r="N54" s="3">
        <v>413</v>
      </c>
      <c r="O54" s="3">
        <v>856</v>
      </c>
      <c r="P54" s="3">
        <v>286</v>
      </c>
    </row>
    <row r="55" ht="30.95" customHeight="1" spans="1:16">
      <c r="A55" s="25"/>
      <c r="B55" s="21"/>
      <c r="C55" s="29" t="s">
        <v>1938</v>
      </c>
      <c r="D55" s="29" t="s">
        <v>1939</v>
      </c>
      <c r="E55" s="29" t="s">
        <v>1798</v>
      </c>
      <c r="F55" s="29" t="s">
        <v>34</v>
      </c>
      <c r="G55" s="29" t="s">
        <v>81</v>
      </c>
      <c r="H55" s="23" t="s">
        <v>1933</v>
      </c>
      <c r="I55" s="35" t="s">
        <v>1867</v>
      </c>
      <c r="J55" s="39">
        <v>808</v>
      </c>
      <c r="K55" s="3">
        <v>370</v>
      </c>
      <c r="L55" s="3">
        <v>365</v>
      </c>
      <c r="M55" s="3">
        <v>551</v>
      </c>
      <c r="N55" s="3">
        <v>403</v>
      </c>
      <c r="O55" s="3">
        <v>87</v>
      </c>
      <c r="P55" s="3">
        <v>989</v>
      </c>
    </row>
    <row r="56" ht="30.95" customHeight="1" spans="1:16">
      <c r="A56" s="25"/>
      <c r="B56" s="21"/>
      <c r="C56" s="29" t="s">
        <v>1940</v>
      </c>
      <c r="D56" s="29" t="s">
        <v>1941</v>
      </c>
      <c r="E56" s="29" t="s">
        <v>1798</v>
      </c>
      <c r="F56" s="29" t="s">
        <v>34</v>
      </c>
      <c r="G56" s="29" t="s">
        <v>81</v>
      </c>
      <c r="H56" s="23" t="s">
        <v>1933</v>
      </c>
      <c r="I56" s="35" t="s">
        <v>1921</v>
      </c>
      <c r="J56" s="39">
        <v>409</v>
      </c>
      <c r="K56" s="3">
        <v>293</v>
      </c>
      <c r="L56" s="3">
        <v>305</v>
      </c>
      <c r="M56" s="3">
        <v>271</v>
      </c>
      <c r="N56" s="3">
        <v>456</v>
      </c>
      <c r="O56" s="3">
        <v>262</v>
      </c>
      <c r="P56" s="3">
        <v>296</v>
      </c>
    </row>
    <row r="57" ht="30.95" customHeight="1" spans="1:16">
      <c r="A57" s="25"/>
      <c r="B57" s="21"/>
      <c r="C57" s="29" t="s">
        <v>1942</v>
      </c>
      <c r="D57" s="29" t="s">
        <v>1943</v>
      </c>
      <c r="E57" s="29" t="s">
        <v>1798</v>
      </c>
      <c r="F57" s="29" t="s">
        <v>34</v>
      </c>
      <c r="G57" s="29" t="s">
        <v>81</v>
      </c>
      <c r="H57" s="23" t="s">
        <v>1933</v>
      </c>
      <c r="I57" s="35" t="s">
        <v>1879</v>
      </c>
      <c r="J57" s="39">
        <v>258</v>
      </c>
      <c r="K57" s="3">
        <v>141</v>
      </c>
      <c r="L57" s="3">
        <v>171</v>
      </c>
      <c r="M57" s="3">
        <v>193</v>
      </c>
      <c r="N57" s="3">
        <v>473</v>
      </c>
      <c r="O57" s="3">
        <v>171</v>
      </c>
      <c r="P57" s="3">
        <v>0</v>
      </c>
    </row>
    <row r="58" ht="30.95" customHeight="1" spans="1:16">
      <c r="A58" s="25"/>
      <c r="B58" s="21"/>
      <c r="C58" s="29" t="s">
        <v>1944</v>
      </c>
      <c r="D58" s="29" t="s">
        <v>1945</v>
      </c>
      <c r="E58" s="29" t="s">
        <v>1798</v>
      </c>
      <c r="F58" s="29" t="s">
        <v>34</v>
      </c>
      <c r="G58" s="29" t="s">
        <v>81</v>
      </c>
      <c r="H58" s="23" t="s">
        <v>1933</v>
      </c>
      <c r="I58" s="35" t="s">
        <v>1901</v>
      </c>
      <c r="J58" s="39">
        <v>160</v>
      </c>
      <c r="K58" s="3">
        <v>312</v>
      </c>
      <c r="L58" s="3">
        <v>191</v>
      </c>
      <c r="M58" s="3">
        <v>277</v>
      </c>
      <c r="N58" s="3">
        <v>112</v>
      </c>
      <c r="O58" s="3">
        <v>140</v>
      </c>
      <c r="P58" s="3">
        <v>17</v>
      </c>
    </row>
    <row r="59" ht="30.95" customHeight="1" spans="1:16">
      <c r="A59" s="25"/>
      <c r="B59" s="21"/>
      <c r="C59" s="29" t="s">
        <v>1946</v>
      </c>
      <c r="D59" s="29" t="s">
        <v>1947</v>
      </c>
      <c r="E59" s="29" t="s">
        <v>1798</v>
      </c>
      <c r="F59" s="29" t="s">
        <v>34</v>
      </c>
      <c r="G59" s="29" t="s">
        <v>81</v>
      </c>
      <c r="H59" s="23" t="s">
        <v>1933</v>
      </c>
      <c r="I59" s="35" t="s">
        <v>1906</v>
      </c>
      <c r="J59" s="39">
        <v>144</v>
      </c>
      <c r="K59" s="3">
        <v>166</v>
      </c>
      <c r="L59" s="3">
        <v>76</v>
      </c>
      <c r="M59" s="3">
        <v>141</v>
      </c>
      <c r="N59" s="3">
        <v>153</v>
      </c>
      <c r="O59" s="3">
        <v>0</v>
      </c>
      <c r="P59" s="3">
        <v>241</v>
      </c>
    </row>
    <row r="60" ht="30.95" customHeight="1" spans="1:16">
      <c r="A60" s="25"/>
      <c r="B60" s="21"/>
      <c r="C60" s="29" t="s">
        <v>1948</v>
      </c>
      <c r="D60" s="29" t="s">
        <v>1949</v>
      </c>
      <c r="E60" s="29" t="s">
        <v>1798</v>
      </c>
      <c r="F60" s="29" t="s">
        <v>34</v>
      </c>
      <c r="G60" s="29" t="s">
        <v>81</v>
      </c>
      <c r="H60" s="23" t="s">
        <v>1933</v>
      </c>
      <c r="I60" s="35" t="s">
        <v>1950</v>
      </c>
      <c r="J60" s="39">
        <v>121</v>
      </c>
      <c r="K60" s="3">
        <v>0</v>
      </c>
      <c r="L60" s="3">
        <v>55</v>
      </c>
      <c r="M60" s="3">
        <v>0</v>
      </c>
      <c r="N60" s="3">
        <v>0</v>
      </c>
      <c r="O60" s="3">
        <v>0</v>
      </c>
      <c r="P60" s="3">
        <v>0</v>
      </c>
    </row>
    <row r="61" ht="30.95" customHeight="1" spans="1:16">
      <c r="A61" s="25"/>
      <c r="B61" s="21"/>
      <c r="C61" s="29" t="s">
        <v>1951</v>
      </c>
      <c r="D61" s="29" t="s">
        <v>1952</v>
      </c>
      <c r="E61" s="29" t="s">
        <v>1798</v>
      </c>
      <c r="F61" s="29" t="s">
        <v>34</v>
      </c>
      <c r="G61" s="29" t="s">
        <v>81</v>
      </c>
      <c r="H61" s="23" t="s">
        <v>1933</v>
      </c>
      <c r="I61" s="35" t="s">
        <v>1918</v>
      </c>
      <c r="J61" s="39">
        <v>115</v>
      </c>
      <c r="K61" s="3">
        <v>203</v>
      </c>
      <c r="L61" s="3">
        <v>0</v>
      </c>
      <c r="M61" s="3">
        <v>125</v>
      </c>
      <c r="N61" s="3">
        <v>112</v>
      </c>
      <c r="O61" s="3">
        <v>34</v>
      </c>
      <c r="P61" s="3">
        <v>93</v>
      </c>
    </row>
    <row r="62" ht="30.95" customHeight="1" spans="1:16">
      <c r="A62" s="25"/>
      <c r="B62" s="21"/>
      <c r="C62" s="29" t="s">
        <v>1953</v>
      </c>
      <c r="D62" s="29" t="s">
        <v>1954</v>
      </c>
      <c r="E62" s="29" t="s">
        <v>1798</v>
      </c>
      <c r="F62" s="29" t="s">
        <v>34</v>
      </c>
      <c r="G62" s="29" t="s">
        <v>81</v>
      </c>
      <c r="H62" s="23" t="s">
        <v>1933</v>
      </c>
      <c r="I62" s="35" t="s">
        <v>1914</v>
      </c>
      <c r="J62" s="39">
        <v>92</v>
      </c>
      <c r="K62" s="3">
        <v>44</v>
      </c>
      <c r="L62" s="3">
        <v>0</v>
      </c>
      <c r="M62" s="3">
        <v>46</v>
      </c>
      <c r="N62" s="3">
        <v>0</v>
      </c>
      <c r="O62" s="3">
        <v>0</v>
      </c>
      <c r="P62" s="3">
        <v>0</v>
      </c>
    </row>
    <row r="63" ht="30.95" customHeight="1" spans="1:16">
      <c r="A63" s="25"/>
      <c r="B63" s="21"/>
      <c r="C63" s="29" t="s">
        <v>1955</v>
      </c>
      <c r="D63" s="29" t="s">
        <v>1956</v>
      </c>
      <c r="E63" s="29" t="s">
        <v>1798</v>
      </c>
      <c r="F63" s="29" t="s">
        <v>34</v>
      </c>
      <c r="G63" s="29" t="s">
        <v>81</v>
      </c>
      <c r="H63" s="23" t="s">
        <v>1933</v>
      </c>
      <c r="I63" s="35" t="s">
        <v>1895</v>
      </c>
      <c r="J63" s="39">
        <v>79</v>
      </c>
      <c r="K63" s="3">
        <v>124</v>
      </c>
      <c r="L63" s="3">
        <v>105</v>
      </c>
      <c r="M63" s="3">
        <v>735</v>
      </c>
      <c r="N63" s="3">
        <v>181</v>
      </c>
      <c r="O63" s="3">
        <v>176</v>
      </c>
      <c r="P63" s="3">
        <v>22</v>
      </c>
    </row>
    <row r="64" ht="30.95" customHeight="1" spans="1:16">
      <c r="A64" s="25"/>
      <c r="B64" s="21"/>
      <c r="C64" s="29" t="s">
        <v>1957</v>
      </c>
      <c r="D64" s="29" t="s">
        <v>1958</v>
      </c>
      <c r="E64" s="29" t="s">
        <v>1798</v>
      </c>
      <c r="F64" s="29" t="s">
        <v>34</v>
      </c>
      <c r="G64" s="29" t="s">
        <v>81</v>
      </c>
      <c r="H64" s="23" t="s">
        <v>1933</v>
      </c>
      <c r="I64" s="35" t="s">
        <v>1874</v>
      </c>
      <c r="J64" s="39">
        <v>76</v>
      </c>
      <c r="K64" s="3">
        <v>56</v>
      </c>
      <c r="L64" s="3">
        <v>0</v>
      </c>
      <c r="M64" s="3">
        <v>0</v>
      </c>
      <c r="N64" s="3">
        <v>0</v>
      </c>
      <c r="O64" s="3">
        <v>0</v>
      </c>
      <c r="P64" s="3">
        <v>0</v>
      </c>
    </row>
    <row r="65" ht="30.95" customHeight="1" spans="1:16">
      <c r="A65" s="25"/>
      <c r="B65" s="21"/>
      <c r="C65" s="29" t="s">
        <v>1959</v>
      </c>
      <c r="D65" s="29" t="s">
        <v>1960</v>
      </c>
      <c r="E65" s="29" t="s">
        <v>1798</v>
      </c>
      <c r="F65" s="29" t="s">
        <v>34</v>
      </c>
      <c r="G65" s="29" t="s">
        <v>81</v>
      </c>
      <c r="H65" s="23" t="s">
        <v>1933</v>
      </c>
      <c r="I65" s="35" t="s">
        <v>1924</v>
      </c>
      <c r="J65" s="39">
        <v>17</v>
      </c>
      <c r="K65" s="3">
        <v>0</v>
      </c>
      <c r="L65" s="3">
        <v>0</v>
      </c>
      <c r="M65" s="3">
        <v>0</v>
      </c>
      <c r="N65" s="3">
        <v>0</v>
      </c>
      <c r="O65" s="3">
        <v>0</v>
      </c>
      <c r="P65" s="3">
        <v>0</v>
      </c>
    </row>
    <row r="66" ht="30.95" customHeight="1" spans="1:16">
      <c r="A66" s="25"/>
      <c r="B66" s="21"/>
      <c r="C66" s="29" t="s">
        <v>1961</v>
      </c>
      <c r="D66" s="29" t="s">
        <v>1962</v>
      </c>
      <c r="E66" s="29" t="s">
        <v>1798</v>
      </c>
      <c r="F66" s="29" t="s">
        <v>34</v>
      </c>
      <c r="G66" s="29" t="s">
        <v>81</v>
      </c>
      <c r="H66" s="23" t="s">
        <v>1933</v>
      </c>
      <c r="I66" s="35" t="s">
        <v>1910</v>
      </c>
      <c r="J66" s="39">
        <v>6</v>
      </c>
      <c r="K66" s="3">
        <v>0</v>
      </c>
      <c r="L66" s="3">
        <v>3</v>
      </c>
      <c r="M66" s="3">
        <v>2</v>
      </c>
      <c r="N66" s="3">
        <v>7</v>
      </c>
      <c r="O66" s="3">
        <v>6</v>
      </c>
      <c r="P66" s="3">
        <v>6</v>
      </c>
    </row>
    <row r="67" ht="30.95" customHeight="1" spans="1:16">
      <c r="A67" s="25"/>
      <c r="B67" s="21"/>
      <c r="C67" s="29" t="s">
        <v>1953</v>
      </c>
      <c r="D67" s="29" t="s">
        <v>1954</v>
      </c>
      <c r="E67" s="29" t="s">
        <v>1798</v>
      </c>
      <c r="F67" s="29" t="s">
        <v>34</v>
      </c>
      <c r="G67" s="29" t="s">
        <v>81</v>
      </c>
      <c r="H67" s="23" t="s">
        <v>1933</v>
      </c>
      <c r="I67" s="35" t="s">
        <v>1914</v>
      </c>
      <c r="J67" s="39">
        <v>0</v>
      </c>
      <c r="K67" s="3">
        <v>0</v>
      </c>
      <c r="L67" s="3">
        <v>54</v>
      </c>
      <c r="M67" s="3">
        <v>0</v>
      </c>
      <c r="N67" s="3">
        <v>0</v>
      </c>
      <c r="O67" s="3">
        <v>0</v>
      </c>
      <c r="P67" s="3">
        <v>23</v>
      </c>
    </row>
    <row r="68" ht="30.95" customHeight="1" spans="1:16">
      <c r="A68" s="25"/>
      <c r="B68" s="21"/>
      <c r="C68" s="29" t="s">
        <v>1963</v>
      </c>
      <c r="D68" s="29" t="s">
        <v>1964</v>
      </c>
      <c r="E68" s="29" t="s">
        <v>1798</v>
      </c>
      <c r="F68" s="29" t="s">
        <v>34</v>
      </c>
      <c r="G68" s="29" t="s">
        <v>81</v>
      </c>
      <c r="H68" s="23" t="s">
        <v>1933</v>
      </c>
      <c r="I68" s="35" t="s">
        <v>1930</v>
      </c>
      <c r="J68" s="39">
        <v>0</v>
      </c>
      <c r="K68" s="3">
        <v>0</v>
      </c>
      <c r="L68" s="3">
        <v>0</v>
      </c>
      <c r="M68" s="3">
        <v>70</v>
      </c>
      <c r="N68" s="3">
        <v>0</v>
      </c>
      <c r="O68" s="3">
        <v>54</v>
      </c>
      <c r="P68" s="3">
        <v>0</v>
      </c>
    </row>
    <row r="69" ht="30.95" customHeight="1" spans="1:16">
      <c r="A69" s="25"/>
      <c r="B69" s="21"/>
      <c r="C69" s="29" t="s">
        <v>1965</v>
      </c>
      <c r="D69" s="29" t="s">
        <v>1966</v>
      </c>
      <c r="E69" s="29" t="s">
        <v>1798</v>
      </c>
      <c r="F69" s="29" t="s">
        <v>34</v>
      </c>
      <c r="G69" s="29" t="s">
        <v>81</v>
      </c>
      <c r="H69" s="23" t="s">
        <v>1933</v>
      </c>
      <c r="I69" s="35" t="s">
        <v>1967</v>
      </c>
      <c r="J69" s="39">
        <v>0</v>
      </c>
      <c r="K69" s="3">
        <v>0</v>
      </c>
      <c r="L69" s="3">
        <v>0</v>
      </c>
      <c r="M69" s="3">
        <v>0</v>
      </c>
      <c r="N69" s="3">
        <v>0</v>
      </c>
      <c r="O69" s="3">
        <v>15</v>
      </c>
      <c r="P69" s="3">
        <v>0</v>
      </c>
    </row>
    <row r="70" ht="30.95" customHeight="1" spans="1:16">
      <c r="A70" s="25"/>
      <c r="B70" s="21"/>
      <c r="C70" s="29" t="s">
        <v>1959</v>
      </c>
      <c r="D70" s="29" t="s">
        <v>1960</v>
      </c>
      <c r="E70" s="29" t="s">
        <v>1798</v>
      </c>
      <c r="F70" s="29" t="s">
        <v>34</v>
      </c>
      <c r="G70" s="29" t="s">
        <v>81</v>
      </c>
      <c r="H70" s="23" t="s">
        <v>1933</v>
      </c>
      <c r="I70" s="35" t="s">
        <v>1924</v>
      </c>
      <c r="J70" s="39">
        <v>0</v>
      </c>
      <c r="K70" s="3">
        <v>0</v>
      </c>
      <c r="L70" s="3">
        <v>0</v>
      </c>
      <c r="M70" s="3">
        <v>0</v>
      </c>
      <c r="N70" s="3">
        <v>0</v>
      </c>
      <c r="O70" s="3">
        <v>0</v>
      </c>
      <c r="P70" s="3">
        <v>78</v>
      </c>
    </row>
    <row r="71" ht="30.95" customHeight="1" spans="1:16">
      <c r="A71" s="25"/>
      <c r="B71" s="21"/>
      <c r="C71" s="29" t="s">
        <v>1968</v>
      </c>
      <c r="D71" s="29" t="s">
        <v>1969</v>
      </c>
      <c r="E71" s="29" t="s">
        <v>1798</v>
      </c>
      <c r="F71" s="29" t="s">
        <v>34</v>
      </c>
      <c r="G71" s="29" t="s">
        <v>81</v>
      </c>
      <c r="H71" s="23" t="s">
        <v>1933</v>
      </c>
      <c r="I71" s="35" t="s">
        <v>1970</v>
      </c>
      <c r="J71" s="39">
        <v>0</v>
      </c>
      <c r="K71" s="3">
        <v>0</v>
      </c>
      <c r="L71" s="3">
        <v>0</v>
      </c>
      <c r="M71" s="3">
        <v>0</v>
      </c>
      <c r="N71" s="3">
        <v>0</v>
      </c>
      <c r="O71" s="3">
        <v>0</v>
      </c>
      <c r="P71" s="3">
        <v>39</v>
      </c>
    </row>
    <row r="72" ht="30.95" customHeight="1" spans="1:10">
      <c r="A72" s="25"/>
      <c r="B72" s="21" t="s">
        <v>1971</v>
      </c>
      <c r="C72" s="41" t="s">
        <v>1972</v>
      </c>
      <c r="D72" s="41" t="s">
        <v>1973</v>
      </c>
      <c r="E72" s="29" t="s">
        <v>1798</v>
      </c>
      <c r="F72" s="29" t="s">
        <v>34</v>
      </c>
      <c r="G72" s="29" t="s">
        <v>81</v>
      </c>
      <c r="H72" s="23"/>
      <c r="I72" s="35"/>
      <c r="J72" s="39" t="s">
        <v>1974</v>
      </c>
    </row>
    <row r="73" ht="30.95" customHeight="1" spans="1:16">
      <c r="A73" s="25"/>
      <c r="B73" s="21" t="s">
        <v>1971</v>
      </c>
      <c r="C73" s="29" t="s">
        <v>1975</v>
      </c>
      <c r="D73" s="29" t="s">
        <v>1976</v>
      </c>
      <c r="E73" s="29" t="s">
        <v>1798</v>
      </c>
      <c r="F73" s="29" t="s">
        <v>34</v>
      </c>
      <c r="G73" s="29" t="s">
        <v>81</v>
      </c>
      <c r="H73" s="23"/>
      <c r="I73" s="23"/>
      <c r="J73" s="26" t="s">
        <v>1885</v>
      </c>
      <c r="K73" s="26" t="s">
        <v>1885</v>
      </c>
      <c r="L73" s="26" t="s">
        <v>1870</v>
      </c>
      <c r="M73" s="37">
        <v>5</v>
      </c>
      <c r="N73" s="37">
        <v>20</v>
      </c>
      <c r="O73" s="26" t="s">
        <v>1871</v>
      </c>
      <c r="P73" s="26" t="s">
        <v>1898</v>
      </c>
    </row>
    <row r="74" ht="30.95" customHeight="1" spans="1:16">
      <c r="A74" s="25"/>
      <c r="B74" s="21" t="s">
        <v>1977</v>
      </c>
      <c r="C74" s="29" t="s">
        <v>1978</v>
      </c>
      <c r="D74" s="29" t="s">
        <v>1979</v>
      </c>
      <c r="E74" s="29" t="s">
        <v>1798</v>
      </c>
      <c r="F74" s="29" t="s">
        <v>34</v>
      </c>
      <c r="G74" s="29" t="s">
        <v>81</v>
      </c>
      <c r="H74" s="23"/>
      <c r="I74" s="23"/>
      <c r="J74" s="26" t="s">
        <v>1980</v>
      </c>
      <c r="K74" s="26" t="s">
        <v>1981</v>
      </c>
      <c r="L74" s="26" t="s">
        <v>1982</v>
      </c>
      <c r="M74" s="26" t="s">
        <v>1983</v>
      </c>
      <c r="N74" s="26" t="s">
        <v>1984</v>
      </c>
      <c r="O74" s="26" t="s">
        <v>1985</v>
      </c>
      <c r="P74" s="26" t="s">
        <v>1986</v>
      </c>
    </row>
    <row r="75" ht="30.95" customHeight="1" spans="1:16">
      <c r="A75" s="25"/>
      <c r="B75" s="21" t="s">
        <v>1987</v>
      </c>
      <c r="C75" s="29" t="s">
        <v>1988</v>
      </c>
      <c r="D75" s="29" t="s">
        <v>1979</v>
      </c>
      <c r="E75" s="29" t="s">
        <v>1798</v>
      </c>
      <c r="F75" s="29" t="s">
        <v>34</v>
      </c>
      <c r="G75" s="29" t="s">
        <v>81</v>
      </c>
      <c r="H75" s="23"/>
      <c r="I75" s="23"/>
      <c r="J75" s="26">
        <v>746</v>
      </c>
      <c r="K75" s="26" t="s">
        <v>1989</v>
      </c>
      <c r="L75" s="26" t="s">
        <v>1990</v>
      </c>
      <c r="M75" s="26" t="s">
        <v>1991</v>
      </c>
      <c r="N75" s="26" t="s">
        <v>1992</v>
      </c>
      <c r="O75" s="26" t="s">
        <v>1993</v>
      </c>
      <c r="P75" s="26" t="s">
        <v>1994</v>
      </c>
    </row>
    <row r="76" ht="30.95" customHeight="1" spans="1:16">
      <c r="A76" s="25"/>
      <c r="B76" s="21" t="s">
        <v>1995</v>
      </c>
      <c r="C76" s="41" t="s">
        <v>1996</v>
      </c>
      <c r="D76" s="42" t="s">
        <v>1997</v>
      </c>
      <c r="E76" s="29" t="s">
        <v>1798</v>
      </c>
      <c r="F76" s="29" t="s">
        <v>34</v>
      </c>
      <c r="G76" s="29" t="s">
        <v>81</v>
      </c>
      <c r="H76" s="23"/>
      <c r="I76" s="35"/>
      <c r="J76" s="37">
        <v>5</v>
      </c>
      <c r="K76" s="37">
        <v>3</v>
      </c>
      <c r="L76" s="37">
        <v>1</v>
      </c>
      <c r="M76" s="37">
        <v>2</v>
      </c>
      <c r="N76" s="37">
        <v>2</v>
      </c>
      <c r="O76" s="37">
        <v>1</v>
      </c>
      <c r="P76" s="37">
        <v>5</v>
      </c>
    </row>
    <row r="77" ht="30.95" customHeight="1" spans="1:16">
      <c r="A77" s="25"/>
      <c r="B77" s="21"/>
      <c r="C77" s="43" t="s">
        <v>1998</v>
      </c>
      <c r="D77" s="42" t="s">
        <v>1999</v>
      </c>
      <c r="E77" s="29" t="s">
        <v>1798</v>
      </c>
      <c r="F77" s="29" t="s">
        <v>34</v>
      </c>
      <c r="G77" s="29" t="s">
        <v>81</v>
      </c>
      <c r="H77" s="23"/>
      <c r="I77" s="23"/>
      <c r="J77" s="26" t="s">
        <v>2000</v>
      </c>
      <c r="K77" s="26" t="s">
        <v>2001</v>
      </c>
      <c r="L77" s="26" t="s">
        <v>2002</v>
      </c>
      <c r="M77" s="26" t="s">
        <v>2003</v>
      </c>
      <c r="N77" s="26" t="s">
        <v>2004</v>
      </c>
      <c r="O77" s="26" t="s">
        <v>2005</v>
      </c>
      <c r="P77" s="26" t="s">
        <v>2006</v>
      </c>
    </row>
    <row r="78" ht="30.95" customHeight="1" spans="1:16">
      <c r="A78" s="25"/>
      <c r="B78" s="21"/>
      <c r="C78" s="12" t="s">
        <v>2007</v>
      </c>
      <c r="D78" s="22" t="s">
        <v>2008</v>
      </c>
      <c r="E78" s="29" t="s">
        <v>1798</v>
      </c>
      <c r="F78" s="29" t="s">
        <v>34</v>
      </c>
      <c r="G78" s="29" t="s">
        <v>81</v>
      </c>
      <c r="H78" s="23"/>
      <c r="I78" s="23"/>
      <c r="J78" s="26" t="s">
        <v>2009</v>
      </c>
      <c r="K78" s="26" t="s">
        <v>2010</v>
      </c>
      <c r="L78" s="26" t="s">
        <v>2011</v>
      </c>
      <c r="M78" s="26" t="s">
        <v>2012</v>
      </c>
      <c r="N78" s="26" t="s">
        <v>2013</v>
      </c>
      <c r="O78" s="26" t="s">
        <v>2014</v>
      </c>
      <c r="P78" s="26" t="s">
        <v>2015</v>
      </c>
    </row>
    <row r="79" ht="30.95" customHeight="1" spans="1:16">
      <c r="A79" s="25"/>
      <c r="B79" s="21"/>
      <c r="C79" s="12" t="s">
        <v>2016</v>
      </c>
      <c r="D79" s="22" t="s">
        <v>2017</v>
      </c>
      <c r="E79" s="29" t="s">
        <v>1798</v>
      </c>
      <c r="F79" s="29" t="s">
        <v>34</v>
      </c>
      <c r="G79" s="29" t="s">
        <v>196</v>
      </c>
      <c r="H79" s="23"/>
      <c r="I79" s="23"/>
      <c r="J79" s="26" t="s">
        <v>2018</v>
      </c>
      <c r="K79" s="26" t="s">
        <v>2019</v>
      </c>
      <c r="L79" s="26" t="s">
        <v>2020</v>
      </c>
      <c r="M79" s="26" t="s">
        <v>2021</v>
      </c>
      <c r="N79" s="26" t="s">
        <v>2022</v>
      </c>
      <c r="O79" s="26" t="s">
        <v>2023</v>
      </c>
      <c r="P79" s="26" t="s">
        <v>1986</v>
      </c>
    </row>
    <row r="80" customFormat="1" ht="14.1" customHeight="1" spans="1:9">
      <c r="A80" s="44" t="s">
        <v>2024</v>
      </c>
      <c r="B80" s="19"/>
      <c r="C80" s="19"/>
      <c r="D80" s="19"/>
      <c r="E80" s="19"/>
      <c r="F80" s="19"/>
      <c r="G80" s="19"/>
      <c r="H80" s="19"/>
      <c r="I80" s="34"/>
    </row>
    <row r="81" ht="30.95" customHeight="1" spans="1:16">
      <c r="A81" s="45" t="s">
        <v>2025</v>
      </c>
      <c r="B81" s="46" t="s">
        <v>927</v>
      </c>
      <c r="C81" s="12" t="s">
        <v>2026</v>
      </c>
      <c r="D81" s="22" t="s">
        <v>2027</v>
      </c>
      <c r="E81" s="23" t="s">
        <v>16</v>
      </c>
      <c r="F81" s="24" t="s">
        <v>17</v>
      </c>
      <c r="G81" s="24" t="s">
        <v>18</v>
      </c>
      <c r="H81" s="23"/>
      <c r="I81" s="35"/>
      <c r="K81" s="3">
        <v>0</v>
      </c>
      <c r="L81" s="3">
        <v>0</v>
      </c>
      <c r="M81" s="3">
        <v>0</v>
      </c>
      <c r="N81" s="3">
        <v>0</v>
      </c>
      <c r="O81" s="3">
        <v>0</v>
      </c>
      <c r="P81" s="36">
        <f>100000/10000</f>
        <v>10</v>
      </c>
    </row>
    <row r="82" ht="30.95" customHeight="1" spans="1:9">
      <c r="A82" s="47"/>
      <c r="B82" s="46" t="s">
        <v>930</v>
      </c>
      <c r="C82" s="12" t="s">
        <v>2028</v>
      </c>
      <c r="D82" s="22" t="s">
        <v>2029</v>
      </c>
      <c r="E82" s="23" t="s">
        <v>16</v>
      </c>
      <c r="F82" s="24" t="s">
        <v>17</v>
      </c>
      <c r="G82" s="24" t="s">
        <v>46</v>
      </c>
      <c r="H82" s="23"/>
      <c r="I82" s="35"/>
    </row>
    <row r="83" ht="14.25" spans="1:16">
      <c r="A83" s="45" t="s">
        <v>2025</v>
      </c>
      <c r="B83" s="46" t="s">
        <v>457</v>
      </c>
      <c r="C83" s="12" t="s">
        <v>2030</v>
      </c>
      <c r="D83" s="12" t="s">
        <v>2030</v>
      </c>
      <c r="E83" s="12" t="s">
        <v>1798</v>
      </c>
      <c r="F83" s="12" t="s">
        <v>17</v>
      </c>
      <c r="G83" s="12" t="s">
        <v>196</v>
      </c>
      <c r="H83" s="48"/>
      <c r="I83" s="35"/>
      <c r="J83" s="39" t="s">
        <v>1609</v>
      </c>
      <c r="K83" s="39" t="s">
        <v>1609</v>
      </c>
      <c r="L83" s="39" t="s">
        <v>1609</v>
      </c>
      <c r="M83" s="39" t="s">
        <v>1609</v>
      </c>
      <c r="N83" s="39" t="s">
        <v>1609</v>
      </c>
      <c r="O83" s="39" t="s">
        <v>1609</v>
      </c>
      <c r="P83" s="3">
        <v>208</v>
      </c>
    </row>
    <row r="84" ht="14.25" spans="1:16">
      <c r="A84" s="47"/>
      <c r="B84" s="46" t="s">
        <v>2031</v>
      </c>
      <c r="C84" s="49" t="s">
        <v>2032</v>
      </c>
      <c r="D84" s="49" t="s">
        <v>2033</v>
      </c>
      <c r="E84" s="12" t="s">
        <v>1798</v>
      </c>
      <c r="F84" s="12" t="s">
        <v>34</v>
      </c>
      <c r="G84" s="12" t="s">
        <v>196</v>
      </c>
      <c r="H84" s="48"/>
      <c r="I84" s="48"/>
      <c r="J84" s="26" t="s">
        <v>2034</v>
      </c>
      <c r="K84" s="26" t="s">
        <v>2035</v>
      </c>
      <c r="L84" s="26" t="s">
        <v>2036</v>
      </c>
      <c r="M84" s="26" t="s">
        <v>2037</v>
      </c>
      <c r="N84" s="26" t="s">
        <v>2038</v>
      </c>
      <c r="O84" s="26" t="s">
        <v>2039</v>
      </c>
      <c r="P84" s="26" t="s">
        <v>2040</v>
      </c>
    </row>
    <row r="85" ht="24" spans="1:16">
      <c r="A85" s="47"/>
      <c r="B85" s="46" t="s">
        <v>2041</v>
      </c>
      <c r="C85" s="49" t="s">
        <v>2042</v>
      </c>
      <c r="D85" s="49" t="s">
        <v>2043</v>
      </c>
      <c r="E85" s="12" t="s">
        <v>1798</v>
      </c>
      <c r="F85" s="12" t="s">
        <v>34</v>
      </c>
      <c r="G85" s="12" t="s">
        <v>81</v>
      </c>
      <c r="H85" s="48"/>
      <c r="I85" s="48"/>
      <c r="J85" s="26" t="s">
        <v>2044</v>
      </c>
      <c r="K85" s="26" t="s">
        <v>2045</v>
      </c>
      <c r="L85" s="26" t="s">
        <v>2046</v>
      </c>
      <c r="M85" s="26" t="s">
        <v>2047</v>
      </c>
      <c r="N85" s="26" t="s">
        <v>2048</v>
      </c>
      <c r="O85" s="26" t="s">
        <v>2049</v>
      </c>
      <c r="P85" s="26" t="s">
        <v>2050</v>
      </c>
    </row>
    <row r="86" ht="14.25" spans="1:16">
      <c r="A86" s="47"/>
      <c r="B86" s="46" t="s">
        <v>2051</v>
      </c>
      <c r="C86" s="49" t="s">
        <v>2052</v>
      </c>
      <c r="D86" s="49" t="s">
        <v>2052</v>
      </c>
      <c r="E86" s="12" t="s">
        <v>1798</v>
      </c>
      <c r="F86" s="12" t="s">
        <v>17</v>
      </c>
      <c r="G86" s="12" t="s">
        <v>196</v>
      </c>
      <c r="H86" s="48"/>
      <c r="I86" s="35"/>
      <c r="J86" s="39" t="s">
        <v>1609</v>
      </c>
      <c r="K86" s="39" t="s">
        <v>1609</v>
      </c>
      <c r="L86" s="39" t="s">
        <v>1609</v>
      </c>
      <c r="M86" s="39" t="s">
        <v>1609</v>
      </c>
      <c r="N86" s="39" t="s">
        <v>1609</v>
      </c>
      <c r="O86" s="39" t="s">
        <v>1609</v>
      </c>
      <c r="P86" s="3">
        <v>132</v>
      </c>
    </row>
    <row r="87" ht="36" spans="1:16">
      <c r="A87" s="47"/>
      <c r="B87" s="46" t="s">
        <v>519</v>
      </c>
      <c r="C87" s="24" t="s">
        <v>2053</v>
      </c>
      <c r="D87" s="12" t="s">
        <v>2054</v>
      </c>
      <c r="E87" s="12" t="s">
        <v>1798</v>
      </c>
      <c r="F87" s="12" t="s">
        <v>34</v>
      </c>
      <c r="G87" s="12" t="s">
        <v>46</v>
      </c>
      <c r="H87" s="12"/>
      <c r="I87" s="33"/>
      <c r="J87" s="57" t="s">
        <v>2055</v>
      </c>
      <c r="P87" s="58">
        <v>0.7163</v>
      </c>
    </row>
    <row r="88" s="1" customFormat="1" ht="39.95" customHeight="1" spans="1:10">
      <c r="A88" s="47"/>
      <c r="B88" s="46" t="s">
        <v>527</v>
      </c>
      <c r="C88" s="50" t="s">
        <v>2056</v>
      </c>
      <c r="D88" s="51" t="s">
        <v>2057</v>
      </c>
      <c r="E88" s="51" t="s">
        <v>2058</v>
      </c>
      <c r="F88" s="51" t="s">
        <v>17</v>
      </c>
      <c r="G88" s="51" t="s">
        <v>2059</v>
      </c>
      <c r="H88" s="51"/>
      <c r="I88" s="59"/>
      <c r="J88" s="60" t="s">
        <v>2060</v>
      </c>
    </row>
    <row r="89" ht="30.95" customHeight="1" spans="1:16">
      <c r="A89" s="47"/>
      <c r="B89" s="46" t="s">
        <v>938</v>
      </c>
      <c r="C89" s="12" t="s">
        <v>2061</v>
      </c>
      <c r="D89" s="12" t="s">
        <v>2062</v>
      </c>
      <c r="E89" s="12" t="s">
        <v>1798</v>
      </c>
      <c r="F89" s="24" t="s">
        <v>150</v>
      </c>
      <c r="G89" s="24" t="s">
        <v>81</v>
      </c>
      <c r="H89" s="23"/>
      <c r="I89" s="35"/>
      <c r="J89" s="39" t="s">
        <v>2063</v>
      </c>
      <c r="P89" s="3">
        <v>4908</v>
      </c>
    </row>
    <row r="90" ht="24" spans="1:16">
      <c r="A90" s="47"/>
      <c r="B90" s="46" t="s">
        <v>941</v>
      </c>
      <c r="C90" s="12" t="s">
        <v>2064</v>
      </c>
      <c r="D90" s="12" t="s">
        <v>2065</v>
      </c>
      <c r="E90" s="12" t="s">
        <v>1798</v>
      </c>
      <c r="F90" s="12" t="s">
        <v>1764</v>
      </c>
      <c r="G90" s="12" t="s">
        <v>64</v>
      </c>
      <c r="H90" s="48"/>
      <c r="I90" s="35"/>
      <c r="J90" s="39" t="s">
        <v>2066</v>
      </c>
      <c r="P90" s="3">
        <v>3737</v>
      </c>
    </row>
    <row r="91" ht="14.25" spans="1:10">
      <c r="A91" s="47"/>
      <c r="B91" s="46" t="s">
        <v>943</v>
      </c>
      <c r="C91" s="12" t="s">
        <v>2067</v>
      </c>
      <c r="D91" s="48" t="s">
        <v>2068</v>
      </c>
      <c r="E91" s="12" t="s">
        <v>1798</v>
      </c>
      <c r="F91" s="12" t="s">
        <v>1764</v>
      </c>
      <c r="G91" s="48" t="s">
        <v>46</v>
      </c>
      <c r="H91" s="48"/>
      <c r="I91" s="35"/>
      <c r="J91" s="39" t="s">
        <v>2069</v>
      </c>
    </row>
    <row r="92" ht="14.25" spans="1:10">
      <c r="A92" s="47"/>
      <c r="B92" s="46" t="s">
        <v>2070</v>
      </c>
      <c r="C92" s="12" t="s">
        <v>2071</v>
      </c>
      <c r="D92" s="12" t="s">
        <v>2072</v>
      </c>
      <c r="E92" s="12" t="s">
        <v>1798</v>
      </c>
      <c r="F92" s="12" t="s">
        <v>1764</v>
      </c>
      <c r="G92" s="12" t="s">
        <v>81</v>
      </c>
      <c r="H92" s="48"/>
      <c r="I92" s="35"/>
      <c r="J92" s="39" t="s">
        <v>2069</v>
      </c>
    </row>
    <row r="93" ht="36" spans="1:10">
      <c r="A93" s="47"/>
      <c r="B93" s="46" t="s">
        <v>2073</v>
      </c>
      <c r="C93" s="12" t="s">
        <v>2074</v>
      </c>
      <c r="D93" s="12" t="s">
        <v>2075</v>
      </c>
      <c r="E93" s="12" t="s">
        <v>1798</v>
      </c>
      <c r="F93" s="12" t="s">
        <v>17</v>
      </c>
      <c r="G93" s="12" t="s">
        <v>76</v>
      </c>
      <c r="H93" s="48"/>
      <c r="I93" s="35"/>
      <c r="J93" s="60" t="s">
        <v>2060</v>
      </c>
    </row>
    <row r="94" ht="28.5" spans="1:9">
      <c r="A94" s="47"/>
      <c r="B94" s="46" t="s">
        <v>2076</v>
      </c>
      <c r="C94" s="12" t="s">
        <v>2077</v>
      </c>
      <c r="D94" s="48" t="s">
        <v>2078</v>
      </c>
      <c r="E94" s="52" t="s">
        <v>2079</v>
      </c>
      <c r="F94" s="12" t="s">
        <v>17</v>
      </c>
      <c r="G94" s="12" t="s">
        <v>46</v>
      </c>
      <c r="H94" s="48"/>
      <c r="I94" s="35"/>
    </row>
    <row r="95" ht="35.1" customHeight="1" spans="1:9">
      <c r="A95" s="45" t="s">
        <v>518</v>
      </c>
      <c r="B95" s="46" t="s">
        <v>2080</v>
      </c>
      <c r="C95" s="52" t="s">
        <v>2081</v>
      </c>
      <c r="D95" s="52" t="s">
        <v>2082</v>
      </c>
      <c r="E95" s="52" t="s">
        <v>1011</v>
      </c>
      <c r="F95" s="52" t="s">
        <v>17</v>
      </c>
      <c r="G95" s="52" t="s">
        <v>1012</v>
      </c>
      <c r="H95" s="52"/>
      <c r="I95" s="33"/>
    </row>
    <row r="96" ht="35.1" customHeight="1" spans="1:9">
      <c r="A96" s="47"/>
      <c r="B96" s="46" t="s">
        <v>2083</v>
      </c>
      <c r="C96" s="52" t="s">
        <v>1213</v>
      </c>
      <c r="D96" s="52" t="s">
        <v>1213</v>
      </c>
      <c r="E96" s="51" t="s">
        <v>2058</v>
      </c>
      <c r="F96" s="52" t="s">
        <v>2084</v>
      </c>
      <c r="G96" s="52" t="s">
        <v>1012</v>
      </c>
      <c r="H96" s="52"/>
      <c r="I96" s="33"/>
    </row>
    <row r="97" ht="24.95" customHeight="1" spans="1:9">
      <c r="A97" s="47"/>
      <c r="B97" s="46" t="s">
        <v>2085</v>
      </c>
      <c r="C97" s="52" t="s">
        <v>1016</v>
      </c>
      <c r="D97" s="52" t="s">
        <v>1016</v>
      </c>
      <c r="E97" s="52" t="s">
        <v>522</v>
      </c>
      <c r="F97" s="52" t="s">
        <v>34</v>
      </c>
      <c r="G97" s="52" t="s">
        <v>76</v>
      </c>
      <c r="H97" s="52"/>
      <c r="I97" s="33"/>
    </row>
    <row r="98" ht="42.95" customHeight="1" spans="1:9">
      <c r="A98" s="47"/>
      <c r="B98" s="46" t="s">
        <v>2086</v>
      </c>
      <c r="C98" s="52" t="s">
        <v>1019</v>
      </c>
      <c r="D98" s="52" t="s">
        <v>1019</v>
      </c>
      <c r="E98" s="52" t="s">
        <v>522</v>
      </c>
      <c r="F98" s="52" t="s">
        <v>34</v>
      </c>
      <c r="G98" s="52" t="s">
        <v>46</v>
      </c>
      <c r="H98" s="52"/>
      <c r="I98" s="33"/>
    </row>
    <row r="99" ht="42.95" customHeight="1" spans="1:15">
      <c r="A99" s="47"/>
      <c r="B99" s="46"/>
      <c r="C99" s="48" t="s">
        <v>535</v>
      </c>
      <c r="D99" s="53" t="s">
        <v>535</v>
      </c>
      <c r="E99" s="48" t="s">
        <v>536</v>
      </c>
      <c r="F99" s="12" t="s">
        <v>34</v>
      </c>
      <c r="G99" s="12" t="s">
        <v>196</v>
      </c>
      <c r="H99" s="52"/>
      <c r="I99" s="33"/>
      <c r="K99" s="61"/>
      <c r="L99" s="61"/>
      <c r="M99" s="61"/>
      <c r="N99" s="61"/>
      <c r="O99" s="61"/>
    </row>
    <row r="100" ht="42.95" customHeight="1" spans="1:16">
      <c r="A100" s="47"/>
      <c r="B100" s="46"/>
      <c r="C100" s="53" t="s">
        <v>537</v>
      </c>
      <c r="D100" s="53" t="s">
        <v>538</v>
      </c>
      <c r="E100" s="48" t="s">
        <v>536</v>
      </c>
      <c r="F100" s="12" t="s">
        <v>34</v>
      </c>
      <c r="G100" s="12" t="s">
        <v>196</v>
      </c>
      <c r="H100" s="52"/>
      <c r="I100" s="33"/>
      <c r="K100" s="61"/>
      <c r="L100" s="61"/>
      <c r="M100" s="61"/>
      <c r="N100" s="61"/>
      <c r="O100" s="61"/>
      <c r="P100" s="61"/>
    </row>
    <row r="101" ht="26.1" customHeight="1" spans="1:9">
      <c r="A101" s="47"/>
      <c r="B101" s="46" t="s">
        <v>2087</v>
      </c>
      <c r="C101" s="54" t="s">
        <v>540</v>
      </c>
      <c r="D101" s="54" t="s">
        <v>540</v>
      </c>
      <c r="E101" s="55" t="s">
        <v>536</v>
      </c>
      <c r="F101" s="55" t="s">
        <v>17</v>
      </c>
      <c r="G101" s="55" t="s">
        <v>196</v>
      </c>
      <c r="H101" s="55"/>
      <c r="I101" s="62"/>
    </row>
    <row r="102" ht="24.95" customHeight="1" spans="1:9">
      <c r="A102" s="47"/>
      <c r="B102" s="46" t="s">
        <v>2088</v>
      </c>
      <c r="C102" s="54" t="s">
        <v>543</v>
      </c>
      <c r="D102" s="54" t="s">
        <v>543</v>
      </c>
      <c r="E102" s="55" t="s">
        <v>536</v>
      </c>
      <c r="F102" s="55" t="s">
        <v>17</v>
      </c>
      <c r="G102" s="55" t="s">
        <v>196</v>
      </c>
      <c r="H102" s="55"/>
      <c r="I102" s="62"/>
    </row>
    <row r="103" ht="23.1" customHeight="1" spans="1:9">
      <c r="A103" s="47"/>
      <c r="B103" s="46" t="s">
        <v>2089</v>
      </c>
      <c r="C103" s="54" t="s">
        <v>545</v>
      </c>
      <c r="D103" s="54" t="s">
        <v>545</v>
      </c>
      <c r="E103" s="55" t="s">
        <v>536</v>
      </c>
      <c r="F103" s="55" t="s">
        <v>17</v>
      </c>
      <c r="G103" s="55" t="s">
        <v>196</v>
      </c>
      <c r="H103" s="55"/>
      <c r="I103" s="62"/>
    </row>
    <row r="104" ht="23.1" customHeight="1" spans="1:9">
      <c r="A104" s="47"/>
      <c r="B104" s="46" t="s">
        <v>2090</v>
      </c>
      <c r="C104" s="54" t="s">
        <v>548</v>
      </c>
      <c r="D104" s="54" t="s">
        <v>548</v>
      </c>
      <c r="E104" s="55" t="s">
        <v>536</v>
      </c>
      <c r="F104" s="55" t="s">
        <v>17</v>
      </c>
      <c r="G104" s="55" t="s">
        <v>196</v>
      </c>
      <c r="H104" s="55"/>
      <c r="I104" s="62"/>
    </row>
    <row r="105" ht="23.1" customHeight="1" spans="1:9">
      <c r="A105" s="47"/>
      <c r="B105" s="46" t="s">
        <v>2091</v>
      </c>
      <c r="C105" s="54" t="s">
        <v>551</v>
      </c>
      <c r="D105" s="54" t="s">
        <v>551</v>
      </c>
      <c r="E105" s="55" t="s">
        <v>16</v>
      </c>
      <c r="F105" s="55" t="s">
        <v>17</v>
      </c>
      <c r="G105" s="55" t="s">
        <v>81</v>
      </c>
      <c r="H105" s="55"/>
      <c r="I105" s="62"/>
    </row>
    <row r="106" spans="1:1">
      <c r="A106" s="56"/>
    </row>
  </sheetData>
  <sheetProtection formatCells="0" insertHyperlinks="0" autoFilter="0"/>
  <mergeCells count="12">
    <mergeCell ref="A1:H1"/>
    <mergeCell ref="A3:H3"/>
    <mergeCell ref="A31:H31"/>
    <mergeCell ref="A32:H32"/>
    <mergeCell ref="A80:H80"/>
    <mergeCell ref="A4:A16"/>
    <mergeCell ref="A17:A22"/>
    <mergeCell ref="A33:A34"/>
    <mergeCell ref="A35:A79"/>
    <mergeCell ref="A81:A82"/>
    <mergeCell ref="A83:A94"/>
    <mergeCell ref="A95:A105"/>
  </mergeCell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81"/>
  <sheetViews>
    <sheetView tabSelected="1" workbookViewId="0">
      <pane ySplit="1" topLeftCell="A17" activePane="bottomLeft" state="frozen"/>
      <selection/>
      <selection pane="bottomLeft" activeCell="F40" sqref="F40"/>
    </sheetView>
  </sheetViews>
  <sheetFormatPr defaultColWidth="9" defaultRowHeight="12"/>
  <cols>
    <col min="1" max="1" width="6.875" style="237" customWidth="1"/>
    <col min="2" max="2" width="5.125" style="237" hidden="1" customWidth="1"/>
    <col min="3" max="3" width="24" style="237" customWidth="1"/>
    <col min="4" max="4" width="17.625" style="237" customWidth="1"/>
    <col min="5" max="5" width="13.7583333333333" style="237" customWidth="1"/>
    <col min="6" max="6" width="7.625" style="237" customWidth="1"/>
    <col min="7" max="7" width="10.375" style="237" customWidth="1"/>
    <col min="8" max="8" width="28" style="237" customWidth="1"/>
    <col min="9" max="9" width="14.9083333333333" style="5" customWidth="1"/>
    <col min="10" max="10" width="21.2583333333333" style="5" customWidth="1"/>
    <col min="11" max="11" width="9.75833333333333" style="5" customWidth="1"/>
    <col min="12" max="12" width="61.5" style="5" customWidth="1"/>
    <col min="13" max="13" width="12.7583333333333" style="5" customWidth="1"/>
    <col min="14" max="14" width="11.125" style="5" customWidth="1"/>
    <col min="15" max="15" width="10.875" style="5" customWidth="1"/>
    <col min="16" max="16" width="12.7583333333333" style="5" customWidth="1"/>
    <col min="17" max="17" width="12.5" style="5" customWidth="1"/>
    <col min="18" max="18" width="11" style="5" customWidth="1"/>
    <col min="19" max="20" width="14.5" style="5" customWidth="1"/>
    <col min="21" max="16384" width="9" style="5"/>
  </cols>
  <sheetData>
    <row r="1" ht="27" spans="1:20">
      <c r="A1" s="238" t="s">
        <v>0</v>
      </c>
      <c r="B1" s="239" t="s">
        <v>1</v>
      </c>
      <c r="C1" s="239" t="s">
        <v>2</v>
      </c>
      <c r="D1" s="239" t="s">
        <v>3</v>
      </c>
      <c r="E1" s="239" t="s">
        <v>4</v>
      </c>
      <c r="F1" s="240" t="s">
        <v>5</v>
      </c>
      <c r="G1" s="240" t="s">
        <v>6</v>
      </c>
      <c r="H1" s="240" t="s">
        <v>7</v>
      </c>
      <c r="I1" s="548"/>
      <c r="J1" s="273" t="s">
        <v>8</v>
      </c>
      <c r="K1" s="273" t="s">
        <v>9</v>
      </c>
      <c r="L1" s="274" t="s">
        <v>10</v>
      </c>
      <c r="M1" s="275">
        <v>45688</v>
      </c>
      <c r="N1" s="275">
        <v>45716</v>
      </c>
      <c r="O1" s="275">
        <v>45747</v>
      </c>
      <c r="P1" s="275">
        <v>45777</v>
      </c>
      <c r="Q1" s="275">
        <v>45808</v>
      </c>
      <c r="R1" s="275">
        <v>45838</v>
      </c>
      <c r="S1" s="307">
        <v>45869</v>
      </c>
      <c r="T1" s="307" t="s">
        <v>11</v>
      </c>
    </row>
    <row r="2" s="236" customFormat="1" ht="13.5" spans="1:20">
      <c r="A2" s="19" t="s">
        <v>12</v>
      </c>
      <c r="B2" s="19"/>
      <c r="C2" s="19"/>
      <c r="D2" s="19"/>
      <c r="E2" s="19"/>
      <c r="F2" s="19"/>
      <c r="G2" s="19"/>
      <c r="H2" s="19"/>
      <c r="I2" s="549"/>
      <c r="J2" s="276"/>
      <c r="K2" s="276"/>
      <c r="L2" s="277"/>
      <c r="M2" s="278"/>
      <c r="N2" s="278"/>
      <c r="O2" s="278"/>
      <c r="P2" s="278"/>
      <c r="Q2" s="278"/>
      <c r="R2" s="278"/>
      <c r="S2" s="278"/>
      <c r="T2" s="278"/>
    </row>
    <row r="3" ht="180" outlineLevel="1" spans="1:20">
      <c r="A3" s="247"/>
      <c r="B3" s="242"/>
      <c r="C3" s="279" t="s">
        <v>135</v>
      </c>
      <c r="D3" s="24" t="s">
        <v>15</v>
      </c>
      <c r="E3" s="24" t="s">
        <v>16</v>
      </c>
      <c r="F3" s="279" t="s">
        <v>17</v>
      </c>
      <c r="G3" s="279" t="s">
        <v>18</v>
      </c>
      <c r="H3" s="535" t="s">
        <v>136</v>
      </c>
      <c r="I3" s="550"/>
      <c r="J3" s="551"/>
      <c r="K3" s="550"/>
      <c r="L3" s="279"/>
      <c r="M3" s="279"/>
      <c r="N3" s="279"/>
      <c r="O3" s="280"/>
      <c r="P3" s="280"/>
      <c r="Q3" s="280"/>
      <c r="R3" s="280"/>
      <c r="S3" s="280"/>
      <c r="T3" s="280"/>
    </row>
    <row r="4" ht="36" outlineLevel="1" spans="1:20">
      <c r="A4" s="247"/>
      <c r="B4" s="242"/>
      <c r="C4" s="279" t="s">
        <v>21</v>
      </c>
      <c r="D4" s="249" t="s">
        <v>137</v>
      </c>
      <c r="E4" s="536" t="s">
        <v>16</v>
      </c>
      <c r="F4" s="279" t="s">
        <v>17</v>
      </c>
      <c r="G4" s="279" t="s">
        <v>18</v>
      </c>
      <c r="H4" s="537" t="s">
        <v>23</v>
      </c>
      <c r="I4" s="552"/>
      <c r="J4" s="551"/>
      <c r="K4"/>
      <c r="L4" s="279"/>
      <c r="M4" s="279"/>
      <c r="N4" s="279"/>
      <c r="O4" s="280"/>
      <c r="P4" s="280"/>
      <c r="Q4" s="280"/>
      <c r="R4" s="280"/>
      <c r="S4" s="280"/>
      <c r="T4" s="280"/>
    </row>
    <row r="5" ht="36" outlineLevel="1" spans="1:20">
      <c r="A5" s="247"/>
      <c r="B5" s="242"/>
      <c r="C5" s="279" t="s">
        <v>21</v>
      </c>
      <c r="D5" s="249" t="s">
        <v>138</v>
      </c>
      <c r="E5" s="536" t="s">
        <v>16</v>
      </c>
      <c r="F5" s="279" t="s">
        <v>17</v>
      </c>
      <c r="G5" s="279" t="s">
        <v>18</v>
      </c>
      <c r="H5" s="537" t="s">
        <v>25</v>
      </c>
      <c r="I5" s="552"/>
      <c r="J5" s="551"/>
      <c r="K5"/>
      <c r="L5" s="279"/>
      <c r="M5" s="279"/>
      <c r="N5" s="279"/>
      <c r="O5" s="280"/>
      <c r="P5" s="280"/>
      <c r="Q5" s="280"/>
      <c r="R5" s="280"/>
      <c r="S5" s="280"/>
      <c r="T5" s="280"/>
    </row>
    <row r="6" ht="36" outlineLevel="1" spans="1:20">
      <c r="A6" s="247"/>
      <c r="B6" s="242"/>
      <c r="C6" s="279" t="s">
        <v>21</v>
      </c>
      <c r="D6" s="249" t="s">
        <v>139</v>
      </c>
      <c r="E6" s="536" t="s">
        <v>16</v>
      </c>
      <c r="F6" s="279" t="s">
        <v>17</v>
      </c>
      <c r="G6" s="279" t="s">
        <v>18</v>
      </c>
      <c r="H6" s="537" t="s">
        <v>27</v>
      </c>
      <c r="I6" s="552"/>
      <c r="J6" s="551"/>
      <c r="K6"/>
      <c r="L6" s="536"/>
      <c r="M6" s="279"/>
      <c r="N6" s="279"/>
      <c r="O6" s="280"/>
      <c r="P6" s="280"/>
      <c r="Q6" s="280"/>
      <c r="R6" s="280"/>
      <c r="S6" s="280"/>
      <c r="T6" s="280"/>
    </row>
    <row r="7" ht="36" outlineLevel="1" spans="1:20">
      <c r="A7" s="247"/>
      <c r="B7" s="242"/>
      <c r="C7" s="279" t="s">
        <v>21</v>
      </c>
      <c r="D7" s="249" t="s">
        <v>140</v>
      </c>
      <c r="E7" s="536" t="s">
        <v>16</v>
      </c>
      <c r="F7" s="279" t="s">
        <v>17</v>
      </c>
      <c r="G7" s="279" t="s">
        <v>18</v>
      </c>
      <c r="H7" s="537" t="s">
        <v>29</v>
      </c>
      <c r="I7" s="552"/>
      <c r="J7" s="551"/>
      <c r="K7"/>
      <c r="L7" s="536"/>
      <c r="M7" s="279"/>
      <c r="N7" s="279"/>
      <c r="O7" s="280"/>
      <c r="P7" s="280"/>
      <c r="Q7" s="280"/>
      <c r="R7" s="280"/>
      <c r="S7" s="280"/>
      <c r="T7" s="280"/>
    </row>
    <row r="8" ht="36" outlineLevel="1" spans="1:20">
      <c r="A8" s="247"/>
      <c r="B8" s="242"/>
      <c r="C8" s="279" t="s">
        <v>21</v>
      </c>
      <c r="D8" s="249" t="s">
        <v>141</v>
      </c>
      <c r="E8" s="536" t="s">
        <v>16</v>
      </c>
      <c r="F8" s="279" t="s">
        <v>17</v>
      </c>
      <c r="G8" s="279" t="s">
        <v>18</v>
      </c>
      <c r="H8" s="537" t="s">
        <v>31</v>
      </c>
      <c r="I8" s="552"/>
      <c r="J8" s="551"/>
      <c r="K8"/>
      <c r="L8" s="536"/>
      <c r="M8" s="279"/>
      <c r="N8" s="279"/>
      <c r="O8" s="280"/>
      <c r="P8" s="280"/>
      <c r="Q8" s="280"/>
      <c r="R8" s="280"/>
      <c r="S8" s="280"/>
      <c r="T8" s="280"/>
    </row>
    <row r="9" ht="36" outlineLevel="1" spans="1:20">
      <c r="A9" s="247"/>
      <c r="B9" s="242"/>
      <c r="C9" s="279" t="s">
        <v>21</v>
      </c>
      <c r="D9" s="249" t="s">
        <v>142</v>
      </c>
      <c r="E9" s="536" t="s">
        <v>16</v>
      </c>
      <c r="F9" s="279" t="s">
        <v>17</v>
      </c>
      <c r="G9" s="279" t="s">
        <v>18</v>
      </c>
      <c r="H9" s="537" t="s">
        <v>31</v>
      </c>
      <c r="I9" s="552"/>
      <c r="J9" s="551"/>
      <c r="K9"/>
      <c r="L9" s="23"/>
      <c r="M9" s="553"/>
      <c r="N9" s="553"/>
      <c r="O9" s="553"/>
      <c r="P9" s="553"/>
      <c r="Q9" s="553"/>
      <c r="R9" s="553"/>
      <c r="S9" s="553"/>
      <c r="T9" s="308"/>
    </row>
    <row r="10" ht="84" outlineLevel="1" spans="1:20">
      <c r="A10" s="249"/>
      <c r="B10" s="242"/>
      <c r="C10" s="279" t="s">
        <v>143</v>
      </c>
      <c r="D10" s="279" t="s">
        <v>50</v>
      </c>
      <c r="E10" s="279" t="s">
        <v>144</v>
      </c>
      <c r="F10" s="279" t="s">
        <v>51</v>
      </c>
      <c r="G10" s="279" t="s">
        <v>18</v>
      </c>
      <c r="H10" s="279" t="s">
        <v>145</v>
      </c>
      <c r="I10" s="554"/>
      <c r="J10" s="555" t="s">
        <v>146</v>
      </c>
      <c r="K10" s="556"/>
      <c r="L10" s="23"/>
      <c r="M10" s="279"/>
      <c r="N10" s="279"/>
      <c r="O10" s="280"/>
      <c r="P10" s="280"/>
      <c r="Q10" s="280"/>
      <c r="R10" s="280"/>
      <c r="S10" s="280"/>
      <c r="T10" s="280"/>
    </row>
    <row r="11" s="236" customFormat="1" ht="13.5" spans="1:20">
      <c r="A11" s="19" t="s">
        <v>54</v>
      </c>
      <c r="B11" s="19"/>
      <c r="C11" s="19"/>
      <c r="D11" s="19"/>
      <c r="E11" s="19"/>
      <c r="F11" s="19"/>
      <c r="G11" s="19"/>
      <c r="H11" s="19"/>
      <c r="I11" s="549"/>
      <c r="J11" s="286"/>
      <c r="K11" s="286"/>
      <c r="L11" s="277"/>
      <c r="M11" s="278"/>
      <c r="N11" s="278"/>
      <c r="O11" s="278"/>
      <c r="P11" s="278"/>
      <c r="Q11" s="278"/>
      <c r="R11" s="278"/>
      <c r="S11" s="278"/>
      <c r="T11" s="278"/>
    </row>
    <row r="12" ht="48" outlineLevel="1" spans="1:20">
      <c r="A12" s="250" t="s">
        <v>55</v>
      </c>
      <c r="B12" s="251"/>
      <c r="C12" s="15" t="s">
        <v>14</v>
      </c>
      <c r="D12" s="242" t="s">
        <v>56</v>
      </c>
      <c r="E12" s="538" t="s">
        <v>16</v>
      </c>
      <c r="F12" s="15" t="s">
        <v>17</v>
      </c>
      <c r="G12" s="15" t="s">
        <v>18</v>
      </c>
      <c r="H12" s="15" t="s">
        <v>57</v>
      </c>
      <c r="I12" s="554"/>
      <c r="J12" s="554" t="s">
        <v>20</v>
      </c>
      <c r="K12" s="15"/>
      <c r="L12" s="310"/>
      <c r="M12" s="288"/>
      <c r="N12" s="288"/>
      <c r="O12" s="288"/>
      <c r="P12" s="288"/>
      <c r="Q12" s="288"/>
      <c r="R12" s="288"/>
      <c r="S12" s="310"/>
      <c r="T12" s="310"/>
    </row>
    <row r="13" ht="24" outlineLevel="1" spans="1:20">
      <c r="A13" s="255"/>
      <c r="B13" s="251"/>
      <c r="C13" s="279" t="s">
        <v>58</v>
      </c>
      <c r="D13" s="279" t="s">
        <v>59</v>
      </c>
      <c r="E13" s="279" t="s">
        <v>144</v>
      </c>
      <c r="F13" s="279" t="s">
        <v>34</v>
      </c>
      <c r="G13" s="15" t="s">
        <v>64</v>
      </c>
      <c r="H13" s="279" t="s">
        <v>61</v>
      </c>
      <c r="I13" s="554"/>
      <c r="J13" s="557"/>
      <c r="K13" s="556"/>
      <c r="L13" s="310"/>
      <c r="M13" s="558"/>
      <c r="N13" s="558"/>
      <c r="O13" s="558"/>
      <c r="P13" s="558"/>
      <c r="Q13" s="558"/>
      <c r="R13" s="558"/>
      <c r="S13" s="558"/>
      <c r="T13" s="558"/>
    </row>
    <row r="14" ht="24" outlineLevel="1" spans="1:20">
      <c r="A14" s="255"/>
      <c r="B14" s="251"/>
      <c r="C14" s="15" t="s">
        <v>62</v>
      </c>
      <c r="D14" s="279" t="s">
        <v>63</v>
      </c>
      <c r="E14" s="279" t="s">
        <v>144</v>
      </c>
      <c r="F14" s="15" t="s">
        <v>51</v>
      </c>
      <c r="G14" s="15" t="s">
        <v>64</v>
      </c>
      <c r="H14" s="15" t="s">
        <v>147</v>
      </c>
      <c r="I14" s="15"/>
      <c r="J14" s="15"/>
      <c r="K14" s="15"/>
      <c r="L14" s="539"/>
      <c r="M14" s="288"/>
      <c r="N14" s="288"/>
      <c r="O14" s="288"/>
      <c r="P14" s="288"/>
      <c r="Q14" s="288"/>
      <c r="R14" s="288"/>
      <c r="S14" s="310"/>
      <c r="T14" s="310"/>
    </row>
    <row r="15" ht="24" outlineLevel="1" spans="1:20">
      <c r="A15" s="255"/>
      <c r="B15" s="251"/>
      <c r="C15" s="15" t="s">
        <v>66</v>
      </c>
      <c r="D15" s="279" t="s">
        <v>59</v>
      </c>
      <c r="E15" s="279" t="s">
        <v>144</v>
      </c>
      <c r="F15" s="15" t="s">
        <v>34</v>
      </c>
      <c r="G15" s="15" t="s">
        <v>64</v>
      </c>
      <c r="H15" s="279" t="s">
        <v>67</v>
      </c>
      <c r="I15" s="279"/>
      <c r="J15" s="15"/>
      <c r="K15" s="15"/>
      <c r="L15" s="310"/>
      <c r="M15" s="310"/>
      <c r="N15" s="310"/>
      <c r="O15" s="310"/>
      <c r="P15" s="310"/>
      <c r="Q15" s="310"/>
      <c r="R15" s="310"/>
      <c r="S15" s="310"/>
      <c r="T15" s="310"/>
    </row>
    <row r="16" ht="24" outlineLevel="1" spans="1:20">
      <c r="A16" s="255"/>
      <c r="B16" s="251"/>
      <c r="C16" s="15" t="s">
        <v>148</v>
      </c>
      <c r="D16" s="279" t="s">
        <v>149</v>
      </c>
      <c r="E16" s="279" t="s">
        <v>144</v>
      </c>
      <c r="F16" s="15" t="s">
        <v>150</v>
      </c>
      <c r="G16" s="15" t="s">
        <v>81</v>
      </c>
      <c r="H16" s="279" t="s">
        <v>151</v>
      </c>
      <c r="I16" s="559" t="s">
        <v>152</v>
      </c>
      <c r="J16" s="560"/>
      <c r="K16" s="15"/>
      <c r="L16" s="310"/>
      <c r="M16" s="310"/>
      <c r="N16" s="310"/>
      <c r="O16" s="310"/>
      <c r="P16" s="310"/>
      <c r="Q16" s="310"/>
      <c r="R16" s="310"/>
      <c r="S16" s="310"/>
      <c r="T16" s="310"/>
    </row>
    <row r="17" ht="24" outlineLevel="1" spans="1:20">
      <c r="A17" s="255"/>
      <c r="B17" s="251"/>
      <c r="C17" s="15" t="s">
        <v>153</v>
      </c>
      <c r="D17" s="279" t="s">
        <v>149</v>
      </c>
      <c r="E17" s="279" t="s">
        <v>144</v>
      </c>
      <c r="F17" s="15" t="s">
        <v>150</v>
      </c>
      <c r="G17" s="15" t="s">
        <v>64</v>
      </c>
      <c r="H17" s="279" t="s">
        <v>154</v>
      </c>
      <c r="I17" s="279"/>
      <c r="J17" s="279"/>
      <c r="K17" s="15"/>
      <c r="L17" s="310"/>
      <c r="M17" s="310"/>
      <c r="N17" s="310"/>
      <c r="O17" s="310"/>
      <c r="P17" s="310"/>
      <c r="Q17" s="310"/>
      <c r="R17" s="310"/>
      <c r="S17" s="310"/>
      <c r="T17" s="310"/>
    </row>
    <row r="18" ht="24" outlineLevel="1" spans="1:20">
      <c r="A18" s="255"/>
      <c r="B18" s="251"/>
      <c r="C18" s="15" t="s">
        <v>68</v>
      </c>
      <c r="D18" s="15" t="s">
        <v>68</v>
      </c>
      <c r="E18" s="279" t="s">
        <v>144</v>
      </c>
      <c r="F18" s="15" t="s">
        <v>17</v>
      </c>
      <c r="G18" s="15" t="s">
        <v>64</v>
      </c>
      <c r="H18" s="15" t="s">
        <v>155</v>
      </c>
      <c r="I18" s="15"/>
      <c r="J18" s="15"/>
      <c r="K18" s="15"/>
      <c r="L18" s="310"/>
      <c r="M18" s="288"/>
      <c r="N18" s="288"/>
      <c r="O18" s="288"/>
      <c r="P18" s="288"/>
      <c r="Q18" s="288"/>
      <c r="R18" s="288"/>
      <c r="S18" s="310"/>
      <c r="T18" s="310"/>
    </row>
    <row r="19" customFormat="1" ht="24" outlineLevel="1" spans="1:20">
      <c r="A19" s="255"/>
      <c r="B19" s="251"/>
      <c r="C19" s="4" t="s">
        <v>156</v>
      </c>
      <c r="D19" s="15" t="s">
        <v>157</v>
      </c>
      <c r="E19" s="15" t="s">
        <v>144</v>
      </c>
      <c r="F19" s="15" t="s">
        <v>17</v>
      </c>
      <c r="G19" s="15" t="s">
        <v>97</v>
      </c>
      <c r="H19" s="15" t="s">
        <v>158</v>
      </c>
      <c r="I19" s="15"/>
      <c r="J19" s="11"/>
      <c r="K19" s="11"/>
      <c r="L19" s="310"/>
      <c r="M19" s="288"/>
      <c r="N19" s="288"/>
      <c r="O19" s="288"/>
      <c r="P19" s="288"/>
      <c r="Q19" s="288"/>
      <c r="R19" s="288"/>
      <c r="S19" s="310"/>
      <c r="T19" s="310"/>
    </row>
    <row r="20" customFormat="1" ht="24" outlineLevel="1" spans="1:20">
      <c r="A20" s="255"/>
      <c r="B20" s="251"/>
      <c r="C20" s="4" t="s">
        <v>159</v>
      </c>
      <c r="D20" s="15" t="s">
        <v>157</v>
      </c>
      <c r="E20" s="15" t="s">
        <v>144</v>
      </c>
      <c r="F20" s="15" t="s">
        <v>17</v>
      </c>
      <c r="G20" s="15" t="s">
        <v>60</v>
      </c>
      <c r="H20" s="15"/>
      <c r="I20" s="15"/>
      <c r="J20" s="11"/>
      <c r="K20" s="11"/>
      <c r="L20" s="310"/>
      <c r="M20" s="288"/>
      <c r="N20" s="288"/>
      <c r="O20" s="288"/>
      <c r="P20" s="288"/>
      <c r="Q20" s="288"/>
      <c r="R20" s="288"/>
      <c r="S20" s="310"/>
      <c r="T20" s="310"/>
    </row>
    <row r="21" customFormat="1" ht="24" outlineLevel="1" spans="1:20">
      <c r="A21" s="255"/>
      <c r="B21" s="251"/>
      <c r="C21" s="4" t="s">
        <v>160</v>
      </c>
      <c r="D21" s="15" t="s">
        <v>157</v>
      </c>
      <c r="E21" s="15" t="s">
        <v>144</v>
      </c>
      <c r="F21" s="15" t="s">
        <v>17</v>
      </c>
      <c r="G21" s="15" t="s">
        <v>97</v>
      </c>
      <c r="H21" s="15" t="s">
        <v>161</v>
      </c>
      <c r="I21" s="15"/>
      <c r="J21" s="11"/>
      <c r="K21" s="11"/>
      <c r="L21" s="310"/>
      <c r="M21" s="288"/>
      <c r="N21" s="288"/>
      <c r="O21" s="288"/>
      <c r="P21" s="288"/>
      <c r="Q21" s="288"/>
      <c r="R21" s="288"/>
      <c r="S21" s="310"/>
      <c r="T21" s="310"/>
    </row>
    <row r="22" customFormat="1" ht="24" outlineLevel="1" spans="1:20">
      <c r="A22" s="255"/>
      <c r="B22" s="251"/>
      <c r="C22" s="4" t="s">
        <v>162</v>
      </c>
      <c r="D22" s="15" t="s">
        <v>163</v>
      </c>
      <c r="E22" s="15" t="s">
        <v>144</v>
      </c>
      <c r="F22" s="15" t="s">
        <v>17</v>
      </c>
      <c r="G22" s="15" t="s">
        <v>97</v>
      </c>
      <c r="H22" s="279" t="s">
        <v>164</v>
      </c>
      <c r="I22" s="15"/>
      <c r="J22" s="11"/>
      <c r="K22" s="11"/>
      <c r="L22" s="310"/>
      <c r="M22" s="288"/>
      <c r="N22" s="288"/>
      <c r="O22" s="288"/>
      <c r="P22" s="288"/>
      <c r="Q22" s="288"/>
      <c r="R22" s="288"/>
      <c r="S22" s="310"/>
      <c r="T22" s="310"/>
    </row>
    <row r="23" customFormat="1" ht="13.5" outlineLevel="1" spans="1:20">
      <c r="A23" s="255"/>
      <c r="B23" s="251"/>
      <c r="C23" s="4" t="s">
        <v>165</v>
      </c>
      <c r="D23" s="15" t="s">
        <v>163</v>
      </c>
      <c r="E23" s="539" t="s">
        <v>85</v>
      </c>
      <c r="F23" s="15" t="s">
        <v>17</v>
      </c>
      <c r="G23" s="15" t="s">
        <v>81</v>
      </c>
      <c r="H23" s="15" t="s">
        <v>166</v>
      </c>
      <c r="I23" s="15"/>
      <c r="J23" s="11"/>
      <c r="K23" s="11"/>
      <c r="L23" s="310"/>
      <c r="M23" s="288"/>
      <c r="N23" s="288"/>
      <c r="O23" s="288"/>
      <c r="P23" s="288"/>
      <c r="Q23" s="288"/>
      <c r="R23" s="288"/>
      <c r="S23" s="310"/>
      <c r="T23" s="310"/>
    </row>
    <row r="24" s="236" customFormat="1" ht="13.5" spans="1:20">
      <c r="A24" s="19" t="s">
        <v>70</v>
      </c>
      <c r="B24" s="19"/>
      <c r="C24" s="19"/>
      <c r="D24" s="19"/>
      <c r="E24" s="19"/>
      <c r="F24" s="19"/>
      <c r="G24" s="19"/>
      <c r="H24" s="19"/>
      <c r="I24" s="549"/>
      <c r="J24" s="286"/>
      <c r="K24" s="286"/>
      <c r="L24" s="277"/>
      <c r="M24" s="292"/>
      <c r="N24" s="292"/>
      <c r="O24" s="292"/>
      <c r="P24" s="292"/>
      <c r="Q24" s="292"/>
      <c r="R24" s="292"/>
      <c r="S24" s="292"/>
      <c r="T24" s="292"/>
    </row>
    <row r="25" ht="13.5" customHeight="1" outlineLevel="1" spans="1:20">
      <c r="A25" s="255"/>
      <c r="B25" s="251"/>
      <c r="C25" s="540" t="s">
        <v>74</v>
      </c>
      <c r="D25" s="540" t="s">
        <v>74</v>
      </c>
      <c r="E25" s="540" t="s">
        <v>75</v>
      </c>
      <c r="F25" s="540" t="s">
        <v>17</v>
      </c>
      <c r="G25" s="540" t="s">
        <v>76</v>
      </c>
      <c r="H25" s="541" t="s">
        <v>77</v>
      </c>
      <c r="I25" s="453"/>
      <c r="J25" s="453" t="s">
        <v>20</v>
      </c>
      <c r="K25" s="453"/>
      <c r="L25" s="310"/>
      <c r="M25" s="288"/>
      <c r="N25" s="288"/>
      <c r="O25" s="288"/>
      <c r="P25" s="288"/>
      <c r="Q25" s="288"/>
      <c r="R25" s="288"/>
      <c r="S25" s="310"/>
      <c r="T25" s="310"/>
    </row>
    <row r="26" outlineLevel="1" spans="1:20">
      <c r="A26" s="255"/>
      <c r="B26" s="251"/>
      <c r="C26" s="542" t="s">
        <v>78</v>
      </c>
      <c r="D26" s="540" t="s">
        <v>78</v>
      </c>
      <c r="E26" s="540" t="s">
        <v>75</v>
      </c>
      <c r="F26" s="540" t="s">
        <v>17</v>
      </c>
      <c r="G26" s="540" t="s">
        <v>46</v>
      </c>
      <c r="H26" s="543"/>
      <c r="I26" s="554"/>
      <c r="J26" s="557"/>
      <c r="K26" s="554"/>
      <c r="L26" s="297"/>
      <c r="M26" s="297"/>
      <c r="N26" s="297"/>
      <c r="O26" s="297"/>
      <c r="P26" s="297"/>
      <c r="Q26" s="297"/>
      <c r="R26" s="297"/>
      <c r="S26" s="312"/>
      <c r="T26" s="312"/>
    </row>
    <row r="27" ht="24" outlineLevel="1" spans="1:20">
      <c r="A27" s="255"/>
      <c r="B27" s="251"/>
      <c r="C27" s="15" t="s">
        <v>79</v>
      </c>
      <c r="D27" s="15" t="s">
        <v>79</v>
      </c>
      <c r="E27" s="544" t="s">
        <v>80</v>
      </c>
      <c r="F27" s="15" t="s">
        <v>17</v>
      </c>
      <c r="G27" s="15" t="s">
        <v>81</v>
      </c>
      <c r="H27" s="15" t="s">
        <v>82</v>
      </c>
      <c r="I27" s="11"/>
      <c r="J27" s="11" t="s">
        <v>20</v>
      </c>
      <c r="K27" s="11"/>
      <c r="L27" s="297"/>
      <c r="M27" s="297"/>
      <c r="N27" s="297"/>
      <c r="O27" s="297"/>
      <c r="P27" s="297"/>
      <c r="Q27" s="297"/>
      <c r="R27" s="297"/>
      <c r="S27" s="312"/>
      <c r="T27" s="312"/>
    </row>
    <row r="28" outlineLevel="1" spans="1:20">
      <c r="A28" s="255"/>
      <c r="B28" s="251"/>
      <c r="C28" s="545" t="s">
        <v>167</v>
      </c>
      <c r="D28" s="15" t="s">
        <v>168</v>
      </c>
      <c r="E28" s="539" t="s">
        <v>85</v>
      </c>
      <c r="F28" s="15" t="s">
        <v>17</v>
      </c>
      <c r="G28" s="15" t="s">
        <v>46</v>
      </c>
      <c r="H28" s="15" t="s">
        <v>86</v>
      </c>
      <c r="I28" s="453"/>
      <c r="J28" s="453" t="s">
        <v>20</v>
      </c>
      <c r="K28" s="453"/>
      <c r="L28" s="561"/>
      <c r="M28" s="297"/>
      <c r="N28" s="297"/>
      <c r="O28" s="297"/>
      <c r="P28" s="297"/>
      <c r="Q28" s="297"/>
      <c r="R28" s="297"/>
      <c r="S28" s="312"/>
      <c r="T28" s="312"/>
    </row>
    <row r="29" outlineLevel="1" spans="1:20">
      <c r="A29" s="255"/>
      <c r="B29" s="251"/>
      <c r="C29" s="545" t="s">
        <v>169</v>
      </c>
      <c r="D29" s="15" t="s">
        <v>170</v>
      </c>
      <c r="E29" s="539" t="s">
        <v>85</v>
      </c>
      <c r="F29" s="15" t="s">
        <v>17</v>
      </c>
      <c r="G29" s="15" t="s">
        <v>46</v>
      </c>
      <c r="H29" s="15" t="s">
        <v>86</v>
      </c>
      <c r="I29" s="554"/>
      <c r="J29" s="557"/>
      <c r="K29" s="557"/>
      <c r="L29" s="297"/>
      <c r="M29" s="297"/>
      <c r="N29" s="297"/>
      <c r="O29" s="297"/>
      <c r="P29" s="297"/>
      <c r="Q29" s="297"/>
      <c r="R29" s="297"/>
      <c r="S29" s="312"/>
      <c r="T29" s="312"/>
    </row>
    <row r="30" s="5" customFormat="1" ht="24" outlineLevel="1" spans="1:20">
      <c r="A30" s="263"/>
      <c r="B30" s="251"/>
      <c r="C30" s="15" t="s">
        <v>89</v>
      </c>
      <c r="D30" s="15" t="s">
        <v>89</v>
      </c>
      <c r="E30" s="539" t="s">
        <v>85</v>
      </c>
      <c r="F30" s="540" t="s">
        <v>17</v>
      </c>
      <c r="G30" s="15" t="s">
        <v>76</v>
      </c>
      <c r="H30" s="15" t="s">
        <v>86</v>
      </c>
      <c r="I30" s="11"/>
      <c r="J30" s="11" t="s">
        <v>20</v>
      </c>
      <c r="K30" s="11"/>
      <c r="L30" s="297"/>
      <c r="M30" s="297"/>
      <c r="N30" s="297"/>
      <c r="O30" s="297"/>
      <c r="P30" s="297"/>
      <c r="Q30" s="297"/>
      <c r="R30" s="297"/>
      <c r="S30" s="312"/>
      <c r="T30" s="312"/>
    </row>
    <row r="31" s="236" customFormat="1" ht="13.5" spans="1:20">
      <c r="A31" s="19" t="s">
        <v>171</v>
      </c>
      <c r="B31" s="19"/>
      <c r="C31" s="19"/>
      <c r="D31" s="19"/>
      <c r="E31" s="19"/>
      <c r="F31" s="19"/>
      <c r="G31" s="19"/>
      <c r="H31" s="19"/>
      <c r="I31" s="549"/>
      <c r="J31" s="286"/>
      <c r="K31" s="286"/>
      <c r="L31" s="277"/>
      <c r="M31" s="292"/>
      <c r="N31" s="292"/>
      <c r="O31" s="292"/>
      <c r="P31" s="292"/>
      <c r="Q31" s="292"/>
      <c r="R31" s="292"/>
      <c r="S31" s="292"/>
      <c r="T31" s="292"/>
    </row>
    <row r="32" ht="38.25" outlineLevel="1" spans="1:20">
      <c r="A32" s="310" t="s">
        <v>106</v>
      </c>
      <c r="B32" s="251"/>
      <c r="C32" s="15" t="s">
        <v>107</v>
      </c>
      <c r="D32" s="546" t="s">
        <v>107</v>
      </c>
      <c r="E32" s="547" t="s">
        <v>16</v>
      </c>
      <c r="F32" s="547" t="s">
        <v>17</v>
      </c>
      <c r="G32" s="547" t="s">
        <v>81</v>
      </c>
      <c r="H32" s="15" t="s">
        <v>108</v>
      </c>
      <c r="I32" s="15"/>
      <c r="J32" s="15" t="s">
        <v>20</v>
      </c>
      <c r="K32" s="249"/>
      <c r="L32" s="310"/>
      <c r="M32" s="288"/>
      <c r="N32" s="288"/>
      <c r="O32" s="288"/>
      <c r="P32" s="288"/>
      <c r="Q32" s="288"/>
      <c r="R32" s="288"/>
      <c r="S32" s="310"/>
      <c r="T32" s="310"/>
    </row>
    <row r="33" ht="24" outlineLevel="1" spans="1:20">
      <c r="A33" s="310"/>
      <c r="B33" s="251"/>
      <c r="C33" s="15" t="s">
        <v>109</v>
      </c>
      <c r="D33" s="242" t="s">
        <v>109</v>
      </c>
      <c r="E33" s="15" t="s">
        <v>110</v>
      </c>
      <c r="F33" s="15" t="s">
        <v>17</v>
      </c>
      <c r="G33" s="15" t="s">
        <v>111</v>
      </c>
      <c r="H33" s="15" t="s">
        <v>112</v>
      </c>
      <c r="I33" s="15"/>
      <c r="J33" s="15" t="s">
        <v>20</v>
      </c>
      <c r="K33" s="15"/>
      <c r="L33" s="310"/>
      <c r="M33" s="288"/>
      <c r="N33" s="288"/>
      <c r="O33" s="288"/>
      <c r="P33" s="288"/>
      <c r="Q33" s="288"/>
      <c r="R33" s="288"/>
      <c r="S33" s="310"/>
      <c r="T33" s="310"/>
    </row>
    <row r="34" ht="48" spans="1:20">
      <c r="A34" s="310"/>
      <c r="B34" s="310"/>
      <c r="C34" s="310" t="s">
        <v>113</v>
      </c>
      <c r="D34" s="310" t="s">
        <v>113</v>
      </c>
      <c r="E34" s="310" t="s">
        <v>16</v>
      </c>
      <c r="F34" s="310" t="s">
        <v>51</v>
      </c>
      <c r="G34" s="310" t="s">
        <v>17</v>
      </c>
      <c r="H34" s="539" t="s">
        <v>114</v>
      </c>
      <c r="I34" s="539"/>
      <c r="J34" s="15" t="s">
        <v>20</v>
      </c>
      <c r="K34" s="242"/>
      <c r="L34" s="310"/>
      <c r="M34" s="310"/>
      <c r="N34" s="310"/>
      <c r="O34" s="310"/>
      <c r="P34" s="310"/>
      <c r="Q34" s="310"/>
      <c r="R34" s="310"/>
      <c r="S34" s="310"/>
      <c r="T34" s="310"/>
    </row>
    <row r="35" ht="24" spans="1:20">
      <c r="A35" s="310"/>
      <c r="B35" s="310"/>
      <c r="C35" s="310" t="s">
        <v>115</v>
      </c>
      <c r="D35" s="310" t="s">
        <v>63</v>
      </c>
      <c r="E35" s="310" t="s">
        <v>16</v>
      </c>
      <c r="F35" s="310" t="s">
        <v>51</v>
      </c>
      <c r="G35" s="310" t="s">
        <v>18</v>
      </c>
      <c r="H35" s="310" t="s">
        <v>116</v>
      </c>
      <c r="I35" s="310"/>
      <c r="J35" s="539" t="s">
        <v>117</v>
      </c>
      <c r="K35" s="249"/>
      <c r="L35" s="310"/>
      <c r="M35" s="310"/>
      <c r="N35" s="310"/>
      <c r="O35" s="310"/>
      <c r="P35" s="310"/>
      <c r="Q35" s="310"/>
      <c r="R35" s="310"/>
      <c r="S35" s="310"/>
      <c r="T35" s="310"/>
    </row>
    <row r="36" ht="24" outlineLevel="1" spans="1:20">
      <c r="A36" s="310"/>
      <c r="B36" s="251"/>
      <c r="C36" s="15" t="s">
        <v>118</v>
      </c>
      <c r="D36" s="242" t="s">
        <v>63</v>
      </c>
      <c r="E36" s="15" t="s">
        <v>75</v>
      </c>
      <c r="F36" s="15" t="s">
        <v>51</v>
      </c>
      <c r="G36" s="15" t="s">
        <v>119</v>
      </c>
      <c r="H36" s="242" t="s">
        <v>120</v>
      </c>
      <c r="I36" s="242"/>
      <c r="J36" s="15" t="s">
        <v>121</v>
      </c>
      <c r="K36" s="11"/>
      <c r="L36" s="449"/>
      <c r="M36" s="288"/>
      <c r="N36" s="288"/>
      <c r="O36" s="288"/>
      <c r="P36" s="288"/>
      <c r="Q36" s="288"/>
      <c r="R36" s="288"/>
      <c r="S36" s="310"/>
      <c r="T36" s="310"/>
    </row>
    <row r="77" spans="13:25">
      <c r="M77" s="313">
        <v>2062176000</v>
      </c>
      <c r="N77" s="313">
        <v>1821162000</v>
      </c>
      <c r="O77" s="313">
        <v>1573626000</v>
      </c>
      <c r="P77" s="313">
        <v>2678983000</v>
      </c>
      <c r="Q77" s="313">
        <v>1620788000</v>
      </c>
      <c r="R77" s="313">
        <v>1356703000</v>
      </c>
      <c r="S77" s="314">
        <v>1356703000</v>
      </c>
      <c r="T77" s="313"/>
      <c r="U77" s="316"/>
      <c r="V77" s="316"/>
      <c r="W77" s="316"/>
      <c r="X77" s="316"/>
      <c r="Y77" s="316"/>
    </row>
    <row r="78" spans="13:25">
      <c r="M78" s="313">
        <v>1177250355</v>
      </c>
      <c r="N78" s="313">
        <v>923845735</v>
      </c>
      <c r="O78" s="313">
        <v>800286425</v>
      </c>
      <c r="P78" s="313">
        <v>866017782</v>
      </c>
      <c r="Q78" s="313">
        <v>580779263</v>
      </c>
      <c r="R78" s="313">
        <v>496625456</v>
      </c>
      <c r="S78" s="314">
        <v>496625456</v>
      </c>
      <c r="T78" s="313"/>
      <c r="U78" s="316"/>
      <c r="V78" s="316"/>
      <c r="W78" s="316"/>
      <c r="X78" s="316"/>
      <c r="Y78" s="316"/>
    </row>
    <row r="79" spans="13:20">
      <c r="M79" s="314" t="s">
        <v>123</v>
      </c>
      <c r="N79" s="314" t="s">
        <v>124</v>
      </c>
      <c r="O79" s="314" t="s">
        <v>125</v>
      </c>
      <c r="P79" s="314" t="s">
        <v>126</v>
      </c>
      <c r="Q79" s="314" t="s">
        <v>127</v>
      </c>
      <c r="R79" s="314" t="s">
        <v>128</v>
      </c>
      <c r="S79" s="314"/>
      <c r="T79" s="314"/>
    </row>
    <row r="80" spans="13:20">
      <c r="M80" s="314" t="s">
        <v>129</v>
      </c>
      <c r="N80" s="314" t="s">
        <v>130</v>
      </c>
      <c r="O80" s="314" t="s">
        <v>131</v>
      </c>
      <c r="P80" s="314" t="s">
        <v>132</v>
      </c>
      <c r="Q80" s="314" t="s">
        <v>133</v>
      </c>
      <c r="R80" s="314" t="s">
        <v>134</v>
      </c>
      <c r="S80" s="314"/>
      <c r="T80" s="314"/>
    </row>
    <row r="81" spans="13:20">
      <c r="M81" s="315">
        <v>2291145000</v>
      </c>
      <c r="N81" s="315">
        <v>2291145000</v>
      </c>
      <c r="O81" s="315">
        <v>2294265000</v>
      </c>
      <c r="P81" s="315">
        <v>2292045000</v>
      </c>
      <c r="Q81" s="315">
        <v>2293885000</v>
      </c>
      <c r="R81" s="314"/>
      <c r="S81" s="314"/>
      <c r="T81" s="314"/>
    </row>
  </sheetData>
  <autoFilter ref="A1:T36">
    <extLst/>
  </autoFilter>
  <mergeCells count="16">
    <mergeCell ref="A2:H2"/>
    <mergeCell ref="A11:H11"/>
    <mergeCell ref="A24:H24"/>
    <mergeCell ref="A31:H31"/>
    <mergeCell ref="A3:A10"/>
    <mergeCell ref="A12:A23"/>
    <mergeCell ref="A25:A30"/>
    <mergeCell ref="A32:A36"/>
    <mergeCell ref="H25:H26"/>
    <mergeCell ref="I16:I17"/>
    <mergeCell ref="J3:J9"/>
    <mergeCell ref="J16:J17"/>
    <mergeCell ref="J25:J26"/>
    <mergeCell ref="J28:J29"/>
    <mergeCell ref="K25:K26"/>
    <mergeCell ref="K28:K29"/>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96"/>
  <sheetViews>
    <sheetView zoomScale="90" zoomScaleNormal="90" topLeftCell="G1" workbookViewId="0">
      <pane ySplit="1" topLeftCell="A2" activePane="bottomLeft" state="frozen"/>
      <selection/>
      <selection pane="bottomLeft" activeCell="L5" sqref="L5"/>
    </sheetView>
  </sheetViews>
  <sheetFormatPr defaultColWidth="9" defaultRowHeight="12"/>
  <cols>
    <col min="1" max="1" width="6.875" style="237" customWidth="1"/>
    <col min="2" max="2" width="5.125" style="237" hidden="1" customWidth="1"/>
    <col min="3" max="3" width="24" style="237" customWidth="1"/>
    <col min="4" max="4" width="17.625" style="237" customWidth="1"/>
    <col min="5" max="5" width="13.7583333333333" style="237" customWidth="1"/>
    <col min="6" max="6" width="7.625" style="237" customWidth="1"/>
    <col min="7" max="7" width="10.375" style="237" customWidth="1"/>
    <col min="8" max="8" width="28" style="237" customWidth="1"/>
    <col min="9" max="9" width="21.2583333333333" style="5" customWidth="1"/>
    <col min="10" max="10" width="9.75833333333333" style="5" customWidth="1"/>
    <col min="11" max="11" width="28.625" style="5" customWidth="1"/>
    <col min="12" max="12" width="12.7583333333333" style="5" customWidth="1"/>
    <col min="13" max="13" width="12.7416666666667" style="5" customWidth="1"/>
    <col min="14" max="14" width="12.5583333333333" style="5" customWidth="1"/>
    <col min="15" max="15" width="12.7583333333333" style="5" customWidth="1"/>
    <col min="16" max="16" width="12.5" style="5" customWidth="1"/>
    <col min="17" max="17" width="12.8666666666667" style="5" customWidth="1"/>
    <col min="18" max="19" width="14.5" style="5" customWidth="1"/>
    <col min="20" max="16384" width="9" style="5"/>
  </cols>
  <sheetData>
    <row r="1" ht="24" spans="1:19">
      <c r="A1" s="238" t="s">
        <v>0</v>
      </c>
      <c r="B1" s="239" t="s">
        <v>1</v>
      </c>
      <c r="C1" s="239" t="s">
        <v>2</v>
      </c>
      <c r="D1" s="239" t="s">
        <v>3</v>
      </c>
      <c r="E1" s="239" t="s">
        <v>4</v>
      </c>
      <c r="F1" s="240" t="s">
        <v>5</v>
      </c>
      <c r="G1" s="240" t="s">
        <v>6</v>
      </c>
      <c r="H1" s="240" t="s">
        <v>7</v>
      </c>
      <c r="I1" s="273" t="s">
        <v>8</v>
      </c>
      <c r="J1" s="273" t="s">
        <v>9</v>
      </c>
      <c r="K1" s="274" t="s">
        <v>10</v>
      </c>
      <c r="L1" s="275">
        <v>45688</v>
      </c>
      <c r="M1" s="275">
        <v>45716</v>
      </c>
      <c r="N1" s="275">
        <v>45747</v>
      </c>
      <c r="O1" s="275">
        <v>45777</v>
      </c>
      <c r="P1" s="275">
        <v>45808</v>
      </c>
      <c r="Q1" s="275">
        <v>45838</v>
      </c>
      <c r="R1" s="307">
        <v>45869</v>
      </c>
      <c r="S1" s="307">
        <v>45880</v>
      </c>
    </row>
    <row r="2" s="236" customFormat="1" ht="13.5" spans="1:19">
      <c r="A2" s="19" t="s">
        <v>12</v>
      </c>
      <c r="B2" s="19"/>
      <c r="C2" s="19"/>
      <c r="D2" s="19"/>
      <c r="E2" s="19"/>
      <c r="F2" s="19"/>
      <c r="G2" s="19"/>
      <c r="H2" s="19"/>
      <c r="I2" s="276"/>
      <c r="J2" s="276"/>
      <c r="K2" s="277"/>
      <c r="L2" s="278"/>
      <c r="M2" s="278"/>
      <c r="N2" s="278"/>
      <c r="O2" s="278"/>
      <c r="P2" s="278"/>
      <c r="Q2" s="278"/>
      <c r="R2" s="278"/>
      <c r="S2" s="278"/>
    </row>
    <row r="3" ht="156" outlineLevel="1" spans="1:19">
      <c r="A3" s="482" t="s">
        <v>13</v>
      </c>
      <c r="B3" s="483"/>
      <c r="C3" s="484" t="s">
        <v>14</v>
      </c>
      <c r="D3" s="485" t="s">
        <v>15</v>
      </c>
      <c r="E3" s="486" t="s">
        <v>16</v>
      </c>
      <c r="F3" s="484" t="s">
        <v>17</v>
      </c>
      <c r="G3" s="484" t="s">
        <v>18</v>
      </c>
      <c r="H3" s="487" t="s">
        <v>19</v>
      </c>
      <c r="I3" s="483" t="s">
        <v>20</v>
      </c>
      <c r="J3" s="492"/>
      <c r="K3" s="484" t="s">
        <v>172</v>
      </c>
      <c r="L3" s="484"/>
      <c r="M3" s="484"/>
      <c r="N3" s="508"/>
      <c r="O3" s="508"/>
      <c r="P3" s="508"/>
      <c r="Q3" s="508"/>
      <c r="R3" s="508"/>
      <c r="S3" s="508"/>
    </row>
    <row r="4" ht="36" outlineLevel="1" spans="1:19">
      <c r="A4" s="488"/>
      <c r="B4" s="483"/>
      <c r="C4" s="484" t="s">
        <v>21</v>
      </c>
      <c r="D4" s="485" t="s">
        <v>22</v>
      </c>
      <c r="E4" s="486" t="s">
        <v>16</v>
      </c>
      <c r="F4" s="484" t="s">
        <v>17</v>
      </c>
      <c r="G4" s="484" t="s">
        <v>18</v>
      </c>
      <c r="H4" s="489" t="s">
        <v>23</v>
      </c>
      <c r="I4" s="483"/>
      <c r="J4" s="492"/>
      <c r="K4" s="484">
        <v>98000</v>
      </c>
      <c r="L4" s="484"/>
      <c r="M4" s="484"/>
      <c r="N4" s="508"/>
      <c r="O4" s="508"/>
      <c r="P4" s="508"/>
      <c r="Q4" s="508"/>
      <c r="R4" s="508"/>
      <c r="S4" s="508"/>
    </row>
    <row r="5" ht="36" outlineLevel="1" spans="1:19">
      <c r="A5" s="488"/>
      <c r="B5" s="483"/>
      <c r="C5" s="484" t="s">
        <v>21</v>
      </c>
      <c r="D5" s="485" t="s">
        <v>24</v>
      </c>
      <c r="E5" s="486" t="s">
        <v>16</v>
      </c>
      <c r="F5" s="484" t="s">
        <v>17</v>
      </c>
      <c r="G5" s="484" t="s">
        <v>18</v>
      </c>
      <c r="H5" s="489" t="s">
        <v>25</v>
      </c>
      <c r="I5" s="483"/>
      <c r="J5" s="492"/>
      <c r="K5" s="484">
        <v>9750</v>
      </c>
      <c r="L5" s="484"/>
      <c r="M5" s="484"/>
      <c r="N5" s="508"/>
      <c r="O5" s="508"/>
      <c r="P5" s="508"/>
      <c r="Q5" s="508"/>
      <c r="R5" s="508"/>
      <c r="S5" s="508"/>
    </row>
    <row r="6" ht="36" outlineLevel="1" spans="1:19">
      <c r="A6" s="488"/>
      <c r="B6" s="483"/>
      <c r="C6" s="484" t="s">
        <v>21</v>
      </c>
      <c r="D6" s="485" t="s">
        <v>26</v>
      </c>
      <c r="E6" s="486" t="s">
        <v>16</v>
      </c>
      <c r="F6" s="484" t="s">
        <v>17</v>
      </c>
      <c r="G6" s="484" t="s">
        <v>18</v>
      </c>
      <c r="H6" s="489" t="s">
        <v>27</v>
      </c>
      <c r="I6" s="483"/>
      <c r="J6" s="492"/>
      <c r="K6" s="486">
        <v>31250</v>
      </c>
      <c r="L6" s="484"/>
      <c r="M6" s="484"/>
      <c r="N6" s="508"/>
      <c r="O6" s="508"/>
      <c r="P6" s="508"/>
      <c r="Q6" s="508"/>
      <c r="R6" s="508"/>
      <c r="S6" s="508"/>
    </row>
    <row r="7" ht="36" outlineLevel="1" spans="1:19">
      <c r="A7" s="488"/>
      <c r="B7" s="483"/>
      <c r="C7" s="484" t="s">
        <v>21</v>
      </c>
      <c r="D7" s="485" t="s">
        <v>28</v>
      </c>
      <c r="E7" s="486" t="s">
        <v>16</v>
      </c>
      <c r="F7" s="484" t="s">
        <v>17</v>
      </c>
      <c r="G7" s="484" t="s">
        <v>18</v>
      </c>
      <c r="H7" s="489" t="s">
        <v>29</v>
      </c>
      <c r="I7" s="483"/>
      <c r="J7" s="492"/>
      <c r="K7" s="486">
        <v>8000</v>
      </c>
      <c r="L7" s="484"/>
      <c r="M7" s="484"/>
      <c r="N7" s="508"/>
      <c r="O7" s="508"/>
      <c r="P7" s="508"/>
      <c r="Q7" s="508"/>
      <c r="R7" s="508"/>
      <c r="S7" s="508"/>
    </row>
    <row r="8" ht="36" outlineLevel="1" spans="1:19">
      <c r="A8" s="488"/>
      <c r="B8" s="483"/>
      <c r="C8" s="484" t="s">
        <v>21</v>
      </c>
      <c r="D8" s="485" t="s">
        <v>30</v>
      </c>
      <c r="E8" s="486" t="s">
        <v>16</v>
      </c>
      <c r="F8" s="484" t="s">
        <v>17</v>
      </c>
      <c r="G8" s="484" t="s">
        <v>18</v>
      </c>
      <c r="H8" s="489" t="s">
        <v>31</v>
      </c>
      <c r="I8" s="483"/>
      <c r="J8" s="492"/>
      <c r="K8" s="486">
        <v>26250</v>
      </c>
      <c r="L8" s="484"/>
      <c r="M8" s="484"/>
      <c r="N8" s="508"/>
      <c r="O8" s="508"/>
      <c r="P8" s="508"/>
      <c r="Q8" s="508"/>
      <c r="R8" s="508"/>
      <c r="S8" s="508"/>
    </row>
    <row r="9" ht="36" outlineLevel="1" spans="1:19">
      <c r="A9" s="488"/>
      <c r="B9" s="483"/>
      <c r="C9" s="484" t="s">
        <v>21</v>
      </c>
      <c r="D9" s="485" t="s">
        <v>173</v>
      </c>
      <c r="E9" s="486" t="s">
        <v>16</v>
      </c>
      <c r="F9" s="484" t="s">
        <v>17</v>
      </c>
      <c r="G9" s="484" t="s">
        <v>18</v>
      </c>
      <c r="H9" s="489" t="s">
        <v>174</v>
      </c>
      <c r="I9" s="483"/>
      <c r="J9" s="492"/>
      <c r="K9" s="486">
        <v>171250</v>
      </c>
      <c r="L9" s="484"/>
      <c r="M9" s="484"/>
      <c r="N9" s="508"/>
      <c r="O9" s="508"/>
      <c r="P9" s="508"/>
      <c r="Q9" s="508"/>
      <c r="R9" s="508"/>
      <c r="S9" s="508"/>
    </row>
    <row r="10" ht="24" outlineLevel="1" spans="1:19">
      <c r="A10" s="488"/>
      <c r="B10" s="483"/>
      <c r="C10" s="484" t="s">
        <v>32</v>
      </c>
      <c r="D10" s="485" t="s">
        <v>22</v>
      </c>
      <c r="E10" s="484" t="s">
        <v>33</v>
      </c>
      <c r="F10" s="484" t="s">
        <v>34</v>
      </c>
      <c r="G10" s="484" t="s">
        <v>18</v>
      </c>
      <c r="H10" s="485" t="s">
        <v>175</v>
      </c>
      <c r="I10" s="509" t="s">
        <v>176</v>
      </c>
      <c r="J10" s="510"/>
      <c r="K10" s="511"/>
      <c r="L10" s="283">
        <v>25809.66</v>
      </c>
      <c r="M10" s="283">
        <v>29531.85</v>
      </c>
      <c r="N10" s="283">
        <v>30912.23</v>
      </c>
      <c r="O10" s="283">
        <v>25113.41</v>
      </c>
      <c r="P10" s="283">
        <v>31250.52</v>
      </c>
      <c r="Q10" s="283">
        <v>22066.5</v>
      </c>
      <c r="R10" s="283">
        <v>19910.03</v>
      </c>
      <c r="S10" s="283">
        <v>5679.11</v>
      </c>
    </row>
    <row r="11" ht="24" outlineLevel="1" spans="1:19">
      <c r="A11" s="488"/>
      <c r="B11" s="483"/>
      <c r="C11" s="484" t="s">
        <v>32</v>
      </c>
      <c r="D11" s="485" t="s">
        <v>24</v>
      </c>
      <c r="E11" s="484" t="s">
        <v>37</v>
      </c>
      <c r="F11" s="484" t="s">
        <v>34</v>
      </c>
      <c r="G11" s="484" t="s">
        <v>18</v>
      </c>
      <c r="H11" s="485" t="s">
        <v>177</v>
      </c>
      <c r="I11" s="509"/>
      <c r="J11" s="492"/>
      <c r="K11" s="511"/>
      <c r="L11" s="283">
        <v>214708.3</v>
      </c>
      <c r="M11" s="283">
        <v>193157.2</v>
      </c>
      <c r="N11" s="283">
        <v>168158.2</v>
      </c>
      <c r="O11" s="283">
        <v>284727.4</v>
      </c>
      <c r="P11" s="283">
        <v>175322.7</v>
      </c>
      <c r="Q11" s="283">
        <v>159974.9</v>
      </c>
      <c r="R11" s="283">
        <v>237158.3</v>
      </c>
      <c r="S11" s="283">
        <v>41339.8</v>
      </c>
    </row>
    <row r="12" ht="24" outlineLevel="1" spans="1:19">
      <c r="A12" s="488"/>
      <c r="B12" s="483"/>
      <c r="C12" s="484" t="s">
        <v>32</v>
      </c>
      <c r="D12" s="485" t="s">
        <v>26</v>
      </c>
      <c r="E12" s="484" t="s">
        <v>37</v>
      </c>
      <c r="F12" s="484" t="s">
        <v>34</v>
      </c>
      <c r="G12" s="484" t="s">
        <v>18</v>
      </c>
      <c r="H12" s="485" t="s">
        <v>178</v>
      </c>
      <c r="I12" s="509"/>
      <c r="J12" s="492"/>
      <c r="K12" s="511"/>
      <c r="L12" s="283">
        <v>126465.21</v>
      </c>
      <c r="M12" s="283">
        <v>95132.81</v>
      </c>
      <c r="N12" s="283">
        <v>83538.2</v>
      </c>
      <c r="O12" s="283">
        <v>89320.78</v>
      </c>
      <c r="P12" s="283">
        <v>60999.94</v>
      </c>
      <c r="Q12" s="283">
        <v>60851.35</v>
      </c>
      <c r="R12" s="283">
        <v>92516.79</v>
      </c>
      <c r="S12" s="283">
        <v>20446.64</v>
      </c>
    </row>
    <row r="13" ht="24" outlineLevel="1" spans="1:19">
      <c r="A13" s="488"/>
      <c r="B13" s="483"/>
      <c r="C13" s="484" t="s">
        <v>32</v>
      </c>
      <c r="D13" s="485" t="s">
        <v>28</v>
      </c>
      <c r="E13" s="484" t="s">
        <v>40</v>
      </c>
      <c r="F13" s="484" t="s">
        <v>34</v>
      </c>
      <c r="G13" s="484" t="s">
        <v>18</v>
      </c>
      <c r="H13" s="485" t="s">
        <v>179</v>
      </c>
      <c r="I13" s="509"/>
      <c r="J13" s="510"/>
      <c r="K13" s="511"/>
      <c r="L13" s="283">
        <v>5746.1</v>
      </c>
      <c r="M13" s="283">
        <v>2855.5</v>
      </c>
      <c r="N13" s="283">
        <v>4635.87</v>
      </c>
      <c r="O13" s="283">
        <v>1535.74</v>
      </c>
      <c r="P13" s="283">
        <v>1798.21</v>
      </c>
      <c r="Q13" s="283">
        <v>1689.7</v>
      </c>
      <c r="R13" s="283">
        <v>791.67</v>
      </c>
      <c r="S13" s="283">
        <v>791.67</v>
      </c>
    </row>
    <row r="14" ht="24" outlineLevel="1" spans="1:19">
      <c r="A14" s="488"/>
      <c r="B14" s="483"/>
      <c r="C14" s="484" t="s">
        <v>32</v>
      </c>
      <c r="D14" s="485" t="s">
        <v>30</v>
      </c>
      <c r="E14" s="484" t="s">
        <v>40</v>
      </c>
      <c r="F14" s="484" t="s">
        <v>34</v>
      </c>
      <c r="G14" s="484" t="s">
        <v>18</v>
      </c>
      <c r="H14" s="485" t="s">
        <v>180</v>
      </c>
      <c r="I14" s="509"/>
      <c r="J14" s="510"/>
      <c r="K14" s="511"/>
      <c r="L14" s="283">
        <v>863</v>
      </c>
      <c r="M14" s="283">
        <v>708.14</v>
      </c>
      <c r="N14" s="283">
        <v>986.76</v>
      </c>
      <c r="O14" s="283">
        <v>805.13</v>
      </c>
      <c r="P14" s="283">
        <v>1111.8</v>
      </c>
      <c r="Q14" s="283">
        <v>1254</v>
      </c>
      <c r="R14" s="283">
        <v>2645.43</v>
      </c>
      <c r="S14" s="283">
        <v>527.2</v>
      </c>
    </row>
    <row r="15" ht="24" outlineLevel="1" spans="1:19">
      <c r="A15" s="488"/>
      <c r="B15" s="483"/>
      <c r="C15" s="484" t="s">
        <v>32</v>
      </c>
      <c r="D15" s="485" t="s">
        <v>173</v>
      </c>
      <c r="E15" s="484" t="s">
        <v>181</v>
      </c>
      <c r="F15" s="484" t="s">
        <v>34</v>
      </c>
      <c r="G15" s="484" t="s">
        <v>18</v>
      </c>
      <c r="H15" s="485" t="s">
        <v>182</v>
      </c>
      <c r="I15" s="510"/>
      <c r="J15" s="492"/>
      <c r="K15" s="512" t="s">
        <v>183</v>
      </c>
      <c r="L15" s="283">
        <v>229114.5</v>
      </c>
      <c r="M15" s="283">
        <v>229114.5</v>
      </c>
      <c r="N15" s="283">
        <v>229426.5</v>
      </c>
      <c r="O15" s="283">
        <v>229204.5</v>
      </c>
      <c r="P15" s="283">
        <v>229388.5</v>
      </c>
      <c r="Q15" s="283">
        <v>229171.5</v>
      </c>
      <c r="R15" s="283">
        <v>228290.5</v>
      </c>
      <c r="S15" s="508"/>
    </row>
    <row r="16" ht="24" outlineLevel="1" spans="1:19">
      <c r="A16" s="488"/>
      <c r="B16" s="483"/>
      <c r="C16" s="484" t="s">
        <v>43</v>
      </c>
      <c r="D16" s="484" t="s">
        <v>184</v>
      </c>
      <c r="E16" s="484" t="s">
        <v>45</v>
      </c>
      <c r="F16" s="484" t="s">
        <v>17</v>
      </c>
      <c r="G16" s="484" t="s">
        <v>46</v>
      </c>
      <c r="H16" s="484" t="s">
        <v>185</v>
      </c>
      <c r="I16" s="510"/>
      <c r="J16" s="510"/>
      <c r="K16" s="513">
        <v>0.9</v>
      </c>
      <c r="L16" s="484"/>
      <c r="M16" s="484"/>
      <c r="N16" s="508"/>
      <c r="O16" s="508"/>
      <c r="P16" s="508"/>
      <c r="Q16" s="508"/>
      <c r="R16" s="508"/>
      <c r="S16" s="508"/>
    </row>
    <row r="17" ht="36" outlineLevel="1" spans="1:19">
      <c r="A17" s="485"/>
      <c r="B17" s="483"/>
      <c r="C17" s="484" t="s">
        <v>49</v>
      </c>
      <c r="D17" s="484" t="s">
        <v>50</v>
      </c>
      <c r="E17" s="484" t="s">
        <v>45</v>
      </c>
      <c r="F17" s="484" t="s">
        <v>51</v>
      </c>
      <c r="G17" s="484" t="s">
        <v>18</v>
      </c>
      <c r="H17" s="484" t="s">
        <v>186</v>
      </c>
      <c r="I17" s="514" t="s">
        <v>53</v>
      </c>
      <c r="J17" s="510"/>
      <c r="K17" s="511">
        <f>SUM(L10:S14)</f>
        <v>2322837.75</v>
      </c>
      <c r="L17" s="484"/>
      <c r="M17" s="484"/>
      <c r="N17" s="508"/>
      <c r="O17" s="508"/>
      <c r="P17" s="508"/>
      <c r="Q17" s="508"/>
      <c r="R17" s="508"/>
      <c r="S17" s="508"/>
    </row>
    <row r="18" s="236" customFormat="1" ht="13.5" spans="1:19">
      <c r="A18" s="19" t="s">
        <v>54</v>
      </c>
      <c r="B18" s="19"/>
      <c r="C18" s="19"/>
      <c r="D18" s="19"/>
      <c r="E18" s="19"/>
      <c r="F18" s="19"/>
      <c r="G18" s="19"/>
      <c r="H18" s="19"/>
      <c r="I18" s="515"/>
      <c r="J18" s="515"/>
      <c r="K18" s="516"/>
      <c r="L18" s="517"/>
      <c r="M18" s="517"/>
      <c r="N18" s="517"/>
      <c r="O18" s="517"/>
      <c r="P18" s="517"/>
      <c r="Q18" s="517"/>
      <c r="R18" s="517"/>
      <c r="S18" s="517"/>
    </row>
    <row r="19" ht="48" outlineLevel="1" spans="1:19">
      <c r="A19" s="490" t="s">
        <v>55</v>
      </c>
      <c r="B19" s="491"/>
      <c r="C19" s="492" t="s">
        <v>14</v>
      </c>
      <c r="D19" s="483" t="s">
        <v>56</v>
      </c>
      <c r="E19" s="493" t="s">
        <v>16</v>
      </c>
      <c r="F19" s="492" t="s">
        <v>17</v>
      </c>
      <c r="G19" s="492" t="s">
        <v>18</v>
      </c>
      <c r="H19" s="492" t="s">
        <v>57</v>
      </c>
      <c r="I19" s="518" t="s">
        <v>20</v>
      </c>
      <c r="J19" s="492"/>
      <c r="K19" s="504">
        <v>139500</v>
      </c>
      <c r="L19" s="519"/>
      <c r="M19" s="519"/>
      <c r="N19" s="519"/>
      <c r="O19" s="519"/>
      <c r="P19" s="519"/>
      <c r="Q19" s="519"/>
      <c r="R19" s="504"/>
      <c r="S19" s="504"/>
    </row>
    <row r="20" ht="24" outlineLevel="1" spans="1:19">
      <c r="A20" s="494"/>
      <c r="B20" s="491"/>
      <c r="C20" s="484" t="s">
        <v>58</v>
      </c>
      <c r="D20" s="484" t="s">
        <v>59</v>
      </c>
      <c r="E20" s="484" t="s">
        <v>45</v>
      </c>
      <c r="F20" s="484" t="s">
        <v>34</v>
      </c>
      <c r="G20" s="484" t="s">
        <v>60</v>
      </c>
      <c r="H20" s="484" t="s">
        <v>61</v>
      </c>
      <c r="I20" s="520"/>
      <c r="J20" s="510"/>
      <c r="K20" s="504"/>
      <c r="L20" s="521">
        <v>139527</v>
      </c>
      <c r="M20" s="521">
        <v>140225</v>
      </c>
      <c r="N20" s="521">
        <v>150948</v>
      </c>
      <c r="O20" s="521">
        <v>146996</v>
      </c>
      <c r="P20" s="521">
        <v>153160</v>
      </c>
      <c r="Q20" s="521">
        <v>153915</v>
      </c>
      <c r="R20" s="521">
        <v>155122</v>
      </c>
      <c r="S20" s="521">
        <v>93610</v>
      </c>
    </row>
    <row r="21" ht="48" outlineLevel="1" spans="1:19">
      <c r="A21" s="494"/>
      <c r="B21" s="491"/>
      <c r="C21" s="492" t="s">
        <v>62</v>
      </c>
      <c r="D21" s="484" t="s">
        <v>63</v>
      </c>
      <c r="E21" s="492" t="s">
        <v>45</v>
      </c>
      <c r="F21" s="492" t="s">
        <v>51</v>
      </c>
      <c r="G21" s="492" t="s">
        <v>64</v>
      </c>
      <c r="H21" s="492" t="s">
        <v>187</v>
      </c>
      <c r="I21" s="492"/>
      <c r="J21" s="492"/>
      <c r="K21" s="507" t="s">
        <v>188</v>
      </c>
      <c r="L21" s="521">
        <v>670813</v>
      </c>
      <c r="M21" s="521">
        <v>729182</v>
      </c>
      <c r="N21" s="521">
        <v>790980</v>
      </c>
      <c r="O21" s="521">
        <v>854441</v>
      </c>
      <c r="P21" s="521">
        <v>934145</v>
      </c>
      <c r="Q21" s="521">
        <v>1014554</v>
      </c>
      <c r="R21" s="521">
        <v>1078186</v>
      </c>
      <c r="S21" s="504"/>
    </row>
    <row r="22" ht="48" outlineLevel="1" spans="1:19">
      <c r="A22" s="494"/>
      <c r="B22" s="491"/>
      <c r="C22" s="492" t="s">
        <v>66</v>
      </c>
      <c r="D22" s="484" t="s">
        <v>59</v>
      </c>
      <c r="E22" s="492" t="s">
        <v>45</v>
      </c>
      <c r="F22" s="492" t="s">
        <v>34</v>
      </c>
      <c r="G22" s="484" t="s">
        <v>60</v>
      </c>
      <c r="H22" s="484" t="s">
        <v>67</v>
      </c>
      <c r="I22" s="492"/>
      <c r="J22" s="492"/>
      <c r="K22" s="507" t="s">
        <v>188</v>
      </c>
      <c r="L22" s="521">
        <v>1019980</v>
      </c>
      <c r="M22" s="521">
        <v>1027532</v>
      </c>
      <c r="N22" s="521">
        <v>1039389</v>
      </c>
      <c r="O22" s="521">
        <v>1048532</v>
      </c>
      <c r="P22" s="521">
        <v>1058109</v>
      </c>
      <c r="Q22" s="521">
        <v>1067875</v>
      </c>
      <c r="R22" s="521">
        <v>1075758</v>
      </c>
      <c r="S22" s="521">
        <v>1078186</v>
      </c>
    </row>
    <row r="23" ht="24" outlineLevel="1" spans="1:19">
      <c r="A23" s="494"/>
      <c r="B23" s="491"/>
      <c r="C23" s="492" t="s">
        <v>68</v>
      </c>
      <c r="D23" s="492" t="s">
        <v>68</v>
      </c>
      <c r="E23" s="492" t="s">
        <v>45</v>
      </c>
      <c r="F23" s="492" t="s">
        <v>17</v>
      </c>
      <c r="G23" s="492" t="s">
        <v>64</v>
      </c>
      <c r="H23" s="492" t="s">
        <v>189</v>
      </c>
      <c r="I23" s="492"/>
      <c r="J23" s="492"/>
      <c r="K23" s="504">
        <v>1078186</v>
      </c>
      <c r="L23" s="519"/>
      <c r="M23" s="519"/>
      <c r="N23" s="519"/>
      <c r="O23" s="519"/>
      <c r="P23" s="519"/>
      <c r="Q23" s="519"/>
      <c r="R23" s="504"/>
      <c r="S23" s="504"/>
    </row>
    <row r="24" ht="24" outlineLevel="1" spans="1:19">
      <c r="A24" s="494"/>
      <c r="B24" s="491"/>
      <c r="C24" s="483" t="s">
        <v>190</v>
      </c>
      <c r="D24" s="483" t="s">
        <v>190</v>
      </c>
      <c r="E24" s="483" t="s">
        <v>191</v>
      </c>
      <c r="F24" s="483" t="s">
        <v>17</v>
      </c>
      <c r="G24" s="483" t="s">
        <v>64</v>
      </c>
      <c r="H24" s="484" t="s">
        <v>192</v>
      </c>
      <c r="I24" s="518" t="s">
        <v>20</v>
      </c>
      <c r="J24" s="518"/>
      <c r="K24" s="272" t="s">
        <v>193</v>
      </c>
      <c r="L24" s="519"/>
      <c r="M24" s="519"/>
      <c r="N24" s="519"/>
      <c r="O24" s="519"/>
      <c r="P24" s="519"/>
      <c r="Q24" s="519"/>
      <c r="R24" s="504"/>
      <c r="S24" s="504"/>
    </row>
    <row r="25" ht="132" outlineLevel="1" spans="1:19">
      <c r="A25" s="494"/>
      <c r="B25" s="491"/>
      <c r="C25" s="492" t="s">
        <v>194</v>
      </c>
      <c r="D25" s="492" t="s">
        <v>195</v>
      </c>
      <c r="E25" s="493" t="s">
        <v>45</v>
      </c>
      <c r="F25" s="492" t="s">
        <v>17</v>
      </c>
      <c r="G25" s="492" t="s">
        <v>196</v>
      </c>
      <c r="H25" s="493"/>
      <c r="I25" s="522"/>
      <c r="J25" s="518"/>
      <c r="K25" s="505" t="s">
        <v>197</v>
      </c>
      <c r="L25" s="506"/>
      <c r="M25" s="506"/>
      <c r="N25" s="506"/>
      <c r="O25" s="506"/>
      <c r="P25" s="506"/>
      <c r="Q25" s="506"/>
      <c r="R25" s="504"/>
      <c r="S25" s="504"/>
    </row>
    <row r="26" s="236" customFormat="1" ht="13.5" spans="1:19">
      <c r="A26" s="19" t="s">
        <v>198</v>
      </c>
      <c r="B26" s="19"/>
      <c r="C26" s="19"/>
      <c r="D26" s="19"/>
      <c r="E26" s="19"/>
      <c r="F26" s="19"/>
      <c r="G26" s="19"/>
      <c r="H26" s="19"/>
      <c r="I26" s="515"/>
      <c r="J26" s="515"/>
      <c r="K26" s="516"/>
      <c r="L26" s="517"/>
      <c r="M26" s="517"/>
      <c r="N26" s="517"/>
      <c r="O26" s="517"/>
      <c r="P26" s="517"/>
      <c r="Q26" s="517"/>
      <c r="R26" s="517"/>
      <c r="S26" s="517"/>
    </row>
    <row r="27" ht="48" outlineLevel="1" spans="1:19">
      <c r="A27" s="490" t="s">
        <v>199</v>
      </c>
      <c r="B27" s="491"/>
      <c r="C27" s="492" t="s">
        <v>14</v>
      </c>
      <c r="D27" s="483" t="s">
        <v>200</v>
      </c>
      <c r="E27" s="493" t="s">
        <v>16</v>
      </c>
      <c r="F27" s="492" t="s">
        <v>17</v>
      </c>
      <c r="G27" s="492" t="s">
        <v>18</v>
      </c>
      <c r="H27" s="492" t="s">
        <v>201</v>
      </c>
      <c r="I27" s="523" t="s">
        <v>20</v>
      </c>
      <c r="J27" s="492"/>
      <c r="K27" s="504">
        <v>442250</v>
      </c>
      <c r="L27" s="519"/>
      <c r="M27" s="519"/>
      <c r="N27" s="519"/>
      <c r="O27" s="519"/>
      <c r="P27" s="519"/>
      <c r="Q27" s="534"/>
      <c r="R27" s="504"/>
      <c r="S27" s="504"/>
    </row>
    <row r="28" outlineLevel="1" spans="1:19">
      <c r="A28" s="494"/>
      <c r="B28" s="491"/>
      <c r="C28" s="492"/>
      <c r="D28" s="495" t="s">
        <v>202</v>
      </c>
      <c r="E28" s="496" t="s">
        <v>45</v>
      </c>
      <c r="F28" s="496" t="s">
        <v>34</v>
      </c>
      <c r="G28" s="496" t="s">
        <v>119</v>
      </c>
      <c r="H28" s="484" t="s">
        <v>203</v>
      </c>
      <c r="I28" s="523"/>
      <c r="J28" s="523"/>
      <c r="K28" s="504"/>
      <c r="L28" s="524">
        <v>124929819</v>
      </c>
      <c r="M28" s="524">
        <v>112834606</v>
      </c>
      <c r="N28" s="524">
        <v>134464089</v>
      </c>
      <c r="O28" s="524">
        <v>128038579</v>
      </c>
      <c r="P28" s="524">
        <v>129015635</v>
      </c>
      <c r="Q28" s="524">
        <v>137568650</v>
      </c>
      <c r="R28" s="524">
        <v>161621265</v>
      </c>
      <c r="S28" s="524">
        <v>64505057</v>
      </c>
    </row>
    <row r="29" outlineLevel="1" spans="1:19">
      <c r="A29" s="494"/>
      <c r="B29" s="491"/>
      <c r="C29" s="492"/>
      <c r="D29" s="495"/>
      <c r="E29" s="495"/>
      <c r="F29" s="495"/>
      <c r="G29" s="495"/>
      <c r="H29" s="484" t="s">
        <v>204</v>
      </c>
      <c r="I29" s="523"/>
      <c r="J29" s="523"/>
      <c r="K29" s="504"/>
      <c r="L29" s="524">
        <v>5135585</v>
      </c>
      <c r="M29" s="524">
        <v>4772661</v>
      </c>
      <c r="N29" s="524">
        <v>6531759</v>
      </c>
      <c r="O29" s="524">
        <v>8481672</v>
      </c>
      <c r="P29" s="524">
        <v>4525851</v>
      </c>
      <c r="Q29" s="524">
        <v>55708957</v>
      </c>
      <c r="R29" s="524">
        <v>11465114</v>
      </c>
      <c r="S29" s="524">
        <v>5138432</v>
      </c>
    </row>
    <row r="30" outlineLevel="1" spans="1:19">
      <c r="A30" s="494"/>
      <c r="B30" s="491"/>
      <c r="C30" s="492"/>
      <c r="D30" s="495"/>
      <c r="E30" s="495"/>
      <c r="F30" s="495"/>
      <c r="G30" s="495"/>
      <c r="H30" s="484" t="s">
        <v>205</v>
      </c>
      <c r="I30" s="523"/>
      <c r="J30" s="523"/>
      <c r="K30" s="504"/>
      <c r="L30" s="524">
        <v>213004</v>
      </c>
      <c r="M30" s="524">
        <v>287482</v>
      </c>
      <c r="N30" s="524">
        <v>543578</v>
      </c>
      <c r="O30" s="524">
        <v>404578</v>
      </c>
      <c r="P30" s="524">
        <v>574001</v>
      </c>
      <c r="Q30" s="524">
        <v>430296</v>
      </c>
      <c r="R30" s="524">
        <v>406347</v>
      </c>
      <c r="S30" s="524">
        <v>156845</v>
      </c>
    </row>
    <row r="31" ht="14.25" outlineLevel="1" spans="1:19">
      <c r="A31" s="494"/>
      <c r="B31" s="491"/>
      <c r="C31" s="492" t="s">
        <v>206</v>
      </c>
      <c r="D31" s="484"/>
      <c r="E31" s="484"/>
      <c r="F31" s="484"/>
      <c r="G31" s="484"/>
      <c r="H31" s="484" t="s">
        <v>207</v>
      </c>
      <c r="I31" s="522"/>
      <c r="J31" s="523"/>
      <c r="K31" s="524"/>
      <c r="L31" s="524">
        <v>4175463</v>
      </c>
      <c r="M31" s="524">
        <v>4099675</v>
      </c>
      <c r="N31" s="524">
        <v>4173146</v>
      </c>
      <c r="O31" s="524">
        <v>4170609</v>
      </c>
      <c r="P31" s="524">
        <v>5181627</v>
      </c>
      <c r="Q31" s="524">
        <v>6093483</v>
      </c>
      <c r="R31" s="524">
        <v>11383927</v>
      </c>
      <c r="S31" s="524">
        <v>4619655</v>
      </c>
    </row>
    <row r="32" ht="14.25" outlineLevel="1" spans="1:19">
      <c r="A32" s="494"/>
      <c r="B32" s="491"/>
      <c r="C32" s="495" t="s">
        <v>208</v>
      </c>
      <c r="D32" s="495" t="s">
        <v>209</v>
      </c>
      <c r="E32" s="484" t="s">
        <v>210</v>
      </c>
      <c r="F32" s="495" t="s">
        <v>34</v>
      </c>
      <c r="G32" s="495" t="s">
        <v>196</v>
      </c>
      <c r="H32" s="484" t="s">
        <v>211</v>
      </c>
      <c r="I32" s="522"/>
      <c r="J32" s="523"/>
      <c r="K32" s="524"/>
      <c r="L32" s="524">
        <v>135301</v>
      </c>
      <c r="M32" s="524">
        <v>136242</v>
      </c>
      <c r="N32" s="524">
        <v>146643</v>
      </c>
      <c r="O32" s="524">
        <v>142650</v>
      </c>
      <c r="P32" s="524">
        <v>147949</v>
      </c>
      <c r="Q32" s="524">
        <v>148486</v>
      </c>
      <c r="R32" s="524">
        <v>150125</v>
      </c>
      <c r="S32" s="524">
        <v>92892</v>
      </c>
    </row>
    <row r="33" ht="14.25" outlineLevel="1" spans="1:19">
      <c r="A33" s="494"/>
      <c r="B33" s="491"/>
      <c r="C33" s="495"/>
      <c r="D33" s="495"/>
      <c r="E33" s="484" t="s">
        <v>212</v>
      </c>
      <c r="F33" s="495"/>
      <c r="G33" s="495"/>
      <c r="H33" s="484" t="s">
        <v>213</v>
      </c>
      <c r="I33" s="522"/>
      <c r="J33" s="523"/>
      <c r="K33" s="524"/>
      <c r="L33" s="524">
        <v>4957</v>
      </c>
      <c r="M33" s="524">
        <v>4639</v>
      </c>
      <c r="N33" s="524">
        <v>4953</v>
      </c>
      <c r="O33" s="524">
        <v>4955</v>
      </c>
      <c r="P33" s="524">
        <v>4843</v>
      </c>
      <c r="Q33" s="524">
        <v>5040</v>
      </c>
      <c r="R33" s="524">
        <v>5051</v>
      </c>
      <c r="S33" s="524">
        <v>3684</v>
      </c>
    </row>
    <row r="34" ht="14.25" outlineLevel="1" spans="1:19">
      <c r="A34" s="494"/>
      <c r="B34" s="491"/>
      <c r="C34" s="495"/>
      <c r="D34" s="495"/>
      <c r="E34" s="484" t="s">
        <v>214</v>
      </c>
      <c r="F34" s="495"/>
      <c r="G34" s="495"/>
      <c r="H34" s="484" t="s">
        <v>215</v>
      </c>
      <c r="I34" s="522"/>
      <c r="J34" s="523"/>
      <c r="K34" s="524"/>
      <c r="L34" s="524">
        <v>1058</v>
      </c>
      <c r="M34" s="524">
        <v>977</v>
      </c>
      <c r="N34" s="524">
        <v>1394</v>
      </c>
      <c r="O34" s="524">
        <f>1228+181</f>
        <v>1409</v>
      </c>
      <c r="P34" s="524">
        <v>4385</v>
      </c>
      <c r="Q34" s="524">
        <v>3917</v>
      </c>
      <c r="R34" s="524">
        <v>3571</v>
      </c>
      <c r="S34" s="524">
        <v>1251</v>
      </c>
    </row>
    <row r="35" ht="14.25" outlineLevel="1" spans="1:19">
      <c r="A35" s="494"/>
      <c r="B35" s="491"/>
      <c r="C35" s="484"/>
      <c r="D35" s="484"/>
      <c r="E35" s="484" t="s">
        <v>216</v>
      </c>
      <c r="F35" s="484"/>
      <c r="G35" s="484"/>
      <c r="H35" s="484" t="s">
        <v>217</v>
      </c>
      <c r="I35" s="522"/>
      <c r="J35" s="523"/>
      <c r="K35" s="524"/>
      <c r="L35" s="524">
        <v>1034</v>
      </c>
      <c r="M35" s="524">
        <v>766</v>
      </c>
      <c r="N35" s="524">
        <v>1203</v>
      </c>
      <c r="O35" s="525">
        <v>1456</v>
      </c>
      <c r="P35" s="524">
        <v>1409</v>
      </c>
      <c r="Q35" s="524">
        <v>1437</v>
      </c>
      <c r="R35" s="524">
        <v>1293</v>
      </c>
      <c r="S35" s="524">
        <v>517</v>
      </c>
    </row>
    <row r="36" s="236" customFormat="1" ht="13.5" spans="1:19">
      <c r="A36" s="19" t="s">
        <v>91</v>
      </c>
      <c r="B36" s="19"/>
      <c r="C36" s="19"/>
      <c r="D36" s="19"/>
      <c r="E36" s="19"/>
      <c r="F36" s="19"/>
      <c r="G36" s="19"/>
      <c r="H36" s="19"/>
      <c r="I36" s="515"/>
      <c r="J36" s="515"/>
      <c r="K36" s="516"/>
      <c r="L36" s="517"/>
      <c r="M36" s="517"/>
      <c r="N36" s="517"/>
      <c r="O36" s="517"/>
      <c r="P36" s="517"/>
      <c r="Q36" s="517"/>
      <c r="R36" s="517"/>
      <c r="S36" s="517"/>
    </row>
    <row r="37" ht="48" outlineLevel="1" spans="1:19">
      <c r="A37" s="497" t="s">
        <v>92</v>
      </c>
      <c r="B37" s="491"/>
      <c r="C37" s="492" t="s">
        <v>14</v>
      </c>
      <c r="D37" s="483" t="s">
        <v>93</v>
      </c>
      <c r="E37" s="493" t="s">
        <v>16</v>
      </c>
      <c r="F37" s="492" t="s">
        <v>17</v>
      </c>
      <c r="G37" s="492" t="s">
        <v>18</v>
      </c>
      <c r="H37" s="492" t="s">
        <v>218</v>
      </c>
      <c r="I37" s="518" t="s">
        <v>20</v>
      </c>
      <c r="J37" s="492"/>
      <c r="K37" s="504">
        <v>84500</v>
      </c>
      <c r="L37" s="519"/>
      <c r="M37" s="519"/>
      <c r="N37" s="519"/>
      <c r="O37" s="519"/>
      <c r="P37" s="519"/>
      <c r="Q37" s="519"/>
      <c r="R37" s="504"/>
      <c r="S37" s="504"/>
    </row>
    <row r="38" ht="24" outlineLevel="1" spans="1:19">
      <c r="A38" s="498"/>
      <c r="B38" s="491"/>
      <c r="C38" s="484" t="s">
        <v>95</v>
      </c>
      <c r="D38" s="484" t="s">
        <v>59</v>
      </c>
      <c r="E38" s="484" t="s">
        <v>96</v>
      </c>
      <c r="F38" s="484" t="s">
        <v>34</v>
      </c>
      <c r="G38" s="484" t="s">
        <v>97</v>
      </c>
      <c r="H38" s="484" t="s">
        <v>98</v>
      </c>
      <c r="I38" s="526" t="s">
        <v>99</v>
      </c>
      <c r="J38" s="526"/>
      <c r="K38" s="527"/>
      <c r="L38" s="291">
        <v>79</v>
      </c>
      <c r="M38" s="291">
        <v>17</v>
      </c>
      <c r="N38" s="291">
        <v>78</v>
      </c>
      <c r="O38" s="291">
        <v>26</v>
      </c>
      <c r="P38" s="291">
        <v>137</v>
      </c>
      <c r="Q38" s="291">
        <v>316</v>
      </c>
      <c r="R38" s="291">
        <v>223</v>
      </c>
      <c r="S38" s="291">
        <v>16</v>
      </c>
    </row>
    <row r="39" ht="24" outlineLevel="1" spans="1:19">
      <c r="A39" s="498"/>
      <c r="B39" s="491"/>
      <c r="C39" s="484" t="s">
        <v>100</v>
      </c>
      <c r="D39" s="484" t="s">
        <v>59</v>
      </c>
      <c r="E39" s="484" t="s">
        <v>96</v>
      </c>
      <c r="F39" s="484" t="s">
        <v>34</v>
      </c>
      <c r="G39" s="484" t="s">
        <v>18</v>
      </c>
      <c r="H39" s="484" t="s">
        <v>101</v>
      </c>
      <c r="I39" s="520"/>
      <c r="J39" s="518"/>
      <c r="K39" s="527"/>
      <c r="L39" s="291">
        <v>178.46</v>
      </c>
      <c r="M39" s="291">
        <v>147.77</v>
      </c>
      <c r="N39" s="291">
        <v>403.88</v>
      </c>
      <c r="O39" s="291">
        <v>226.2</v>
      </c>
      <c r="P39" s="291">
        <v>7226.74</v>
      </c>
      <c r="Q39" s="291">
        <v>13422.81</v>
      </c>
      <c r="R39" s="291">
        <v>11332.18</v>
      </c>
      <c r="S39" s="291">
        <v>587.6</v>
      </c>
    </row>
    <row r="40" ht="24" outlineLevel="1" spans="1:19">
      <c r="A40" s="498"/>
      <c r="B40" s="491"/>
      <c r="C40" s="499" t="s">
        <v>102</v>
      </c>
      <c r="D40" s="484" t="s">
        <v>59</v>
      </c>
      <c r="E40" s="499" t="s">
        <v>75</v>
      </c>
      <c r="F40" s="499" t="s">
        <v>34</v>
      </c>
      <c r="G40" s="499" t="s">
        <v>103</v>
      </c>
      <c r="H40" s="484" t="s">
        <v>104</v>
      </c>
      <c r="I40" s="520" t="s">
        <v>105</v>
      </c>
      <c r="J40" s="518"/>
      <c r="K40" s="528" t="s">
        <v>219</v>
      </c>
      <c r="L40" s="501"/>
      <c r="M40" s="501"/>
      <c r="N40" s="501"/>
      <c r="O40" s="501"/>
      <c r="P40" s="501"/>
      <c r="Q40" s="501"/>
      <c r="R40" s="501"/>
      <c r="S40" s="506"/>
    </row>
    <row r="41" outlineLevel="1" spans="1:19">
      <c r="A41" s="498"/>
      <c r="B41" s="491"/>
      <c r="C41" s="499" t="s">
        <v>74</v>
      </c>
      <c r="D41" s="499" t="s">
        <v>74</v>
      </c>
      <c r="E41" s="499" t="s">
        <v>75</v>
      </c>
      <c r="F41" s="499" t="s">
        <v>17</v>
      </c>
      <c r="G41" s="499" t="s">
        <v>76</v>
      </c>
      <c r="H41" s="500" t="s">
        <v>77</v>
      </c>
      <c r="I41" s="529" t="s">
        <v>20</v>
      </c>
      <c r="J41" s="518"/>
      <c r="K41" s="530"/>
      <c r="L41" s="501">
        <v>13.88</v>
      </c>
      <c r="M41" s="501"/>
      <c r="N41" s="501"/>
      <c r="O41" s="501"/>
      <c r="P41" s="501"/>
      <c r="Q41" s="501"/>
      <c r="R41" s="501"/>
      <c r="S41" s="506"/>
    </row>
    <row r="42" outlineLevel="1" spans="1:19">
      <c r="A42" s="501"/>
      <c r="B42" s="491"/>
      <c r="C42" s="502" t="s">
        <v>78</v>
      </c>
      <c r="D42" s="499" t="s">
        <v>78</v>
      </c>
      <c r="E42" s="499" t="s">
        <v>75</v>
      </c>
      <c r="F42" s="499" t="s">
        <v>17</v>
      </c>
      <c r="G42" s="499" t="s">
        <v>46</v>
      </c>
      <c r="H42" s="503"/>
      <c r="I42" s="520"/>
      <c r="J42" s="523"/>
      <c r="K42" s="531"/>
      <c r="L42" s="532">
        <v>99.96</v>
      </c>
      <c r="M42" s="532"/>
      <c r="N42" s="532"/>
      <c r="O42" s="532"/>
      <c r="P42" s="532"/>
      <c r="Q42" s="532"/>
      <c r="R42" s="532"/>
      <c r="S42" s="504"/>
    </row>
    <row r="43" s="236" customFormat="1" ht="13.5" spans="1:19">
      <c r="A43" s="19" t="s">
        <v>220</v>
      </c>
      <c r="B43" s="19"/>
      <c r="C43" s="19"/>
      <c r="D43" s="19"/>
      <c r="E43" s="19"/>
      <c r="F43" s="19"/>
      <c r="G43" s="19"/>
      <c r="H43" s="19"/>
      <c r="I43" s="515"/>
      <c r="J43" s="515"/>
      <c r="K43" s="516"/>
      <c r="L43" s="517"/>
      <c r="M43" s="517"/>
      <c r="N43" s="517"/>
      <c r="O43" s="517"/>
      <c r="P43" s="517"/>
      <c r="Q43" s="517"/>
      <c r="R43" s="517"/>
      <c r="S43" s="517"/>
    </row>
    <row r="44" ht="38.25" outlineLevel="1" spans="1:19">
      <c r="A44" s="504" t="s">
        <v>106</v>
      </c>
      <c r="B44" s="491"/>
      <c r="C44" s="492" t="s">
        <v>107</v>
      </c>
      <c r="D44" s="505" t="s">
        <v>107</v>
      </c>
      <c r="E44" s="506" t="s">
        <v>16</v>
      </c>
      <c r="F44" s="506" t="s">
        <v>17</v>
      </c>
      <c r="G44" s="506" t="s">
        <v>81</v>
      </c>
      <c r="H44" s="492" t="s">
        <v>108</v>
      </c>
      <c r="I44" s="492" t="s">
        <v>20</v>
      </c>
      <c r="J44" s="485"/>
      <c r="K44" s="504">
        <v>18</v>
      </c>
      <c r="L44" s="519"/>
      <c r="M44" s="519"/>
      <c r="N44" s="519"/>
      <c r="O44" s="519"/>
      <c r="P44" s="519"/>
      <c r="Q44" s="519"/>
      <c r="R44" s="504"/>
      <c r="S44" s="504"/>
    </row>
    <row r="45" ht="24" outlineLevel="1" spans="1:19">
      <c r="A45" s="504"/>
      <c r="B45" s="491"/>
      <c r="C45" s="492" t="s">
        <v>109</v>
      </c>
      <c r="D45" s="483" t="s">
        <v>109</v>
      </c>
      <c r="E45" s="492" t="s">
        <v>110</v>
      </c>
      <c r="F45" s="492" t="s">
        <v>17</v>
      </c>
      <c r="G45" s="492" t="s">
        <v>111</v>
      </c>
      <c r="H45" s="492" t="s">
        <v>221</v>
      </c>
      <c r="I45" s="492" t="s">
        <v>20</v>
      </c>
      <c r="J45" s="492"/>
      <c r="K45" s="272" t="s">
        <v>222</v>
      </c>
      <c r="L45" s="519"/>
      <c r="M45" s="519"/>
      <c r="N45" s="519"/>
      <c r="O45" s="519"/>
      <c r="P45" s="519"/>
      <c r="Q45" s="519"/>
      <c r="R45" s="504"/>
      <c r="S45" s="504"/>
    </row>
    <row r="46" ht="48" spans="1:19">
      <c r="A46" s="504"/>
      <c r="B46" s="504"/>
      <c r="C46" s="504" t="s">
        <v>113</v>
      </c>
      <c r="D46" s="504" t="s">
        <v>113</v>
      </c>
      <c r="E46" s="504" t="s">
        <v>16</v>
      </c>
      <c r="F46" s="504" t="s">
        <v>51</v>
      </c>
      <c r="G46" s="504" t="s">
        <v>17</v>
      </c>
      <c r="H46" s="507" t="s">
        <v>223</v>
      </c>
      <c r="I46" s="492" t="s">
        <v>20</v>
      </c>
      <c r="J46" s="483"/>
      <c r="K46" s="504" t="s">
        <v>224</v>
      </c>
      <c r="L46" s="504"/>
      <c r="M46" s="504"/>
      <c r="N46" s="504"/>
      <c r="O46" s="504"/>
      <c r="P46" s="504"/>
      <c r="Q46" s="504"/>
      <c r="R46" s="504"/>
      <c r="S46" s="504"/>
    </row>
    <row r="47" ht="24" spans="1:19">
      <c r="A47" s="504"/>
      <c r="B47" s="504"/>
      <c r="C47" s="504" t="s">
        <v>115</v>
      </c>
      <c r="D47" s="504" t="s">
        <v>63</v>
      </c>
      <c r="E47" s="504" t="s">
        <v>16</v>
      </c>
      <c r="F47" s="504" t="s">
        <v>51</v>
      </c>
      <c r="G47" s="504" t="s">
        <v>18</v>
      </c>
      <c r="H47" s="504" t="s">
        <v>225</v>
      </c>
      <c r="I47" s="507" t="s">
        <v>117</v>
      </c>
      <c r="J47" s="485"/>
      <c r="K47" s="504"/>
      <c r="L47" s="504"/>
      <c r="M47" s="504"/>
      <c r="N47" s="504"/>
      <c r="O47" s="504"/>
      <c r="P47" s="504"/>
      <c r="Q47" s="504"/>
      <c r="R47" s="504"/>
      <c r="S47" s="504"/>
    </row>
    <row r="48" ht="24" outlineLevel="1" spans="1:19">
      <c r="A48" s="504"/>
      <c r="B48" s="491"/>
      <c r="C48" s="492" t="s">
        <v>118</v>
      </c>
      <c r="D48" s="483" t="s">
        <v>63</v>
      </c>
      <c r="E48" s="492" t="s">
        <v>75</v>
      </c>
      <c r="F48" s="492" t="s">
        <v>51</v>
      </c>
      <c r="G48" s="492" t="s">
        <v>119</v>
      </c>
      <c r="H48" s="483" t="s">
        <v>226</v>
      </c>
      <c r="I48" s="492" t="s">
        <v>121</v>
      </c>
      <c r="J48" s="523"/>
      <c r="K48" s="533" t="s">
        <v>219</v>
      </c>
      <c r="L48" s="519"/>
      <c r="M48" s="519"/>
      <c r="N48" s="519"/>
      <c r="O48" s="519"/>
      <c r="P48" s="519"/>
      <c r="Q48" s="519"/>
      <c r="R48" s="504"/>
      <c r="S48" s="504"/>
    </row>
    <row r="49" ht="24" spans="1:19">
      <c r="A49" s="504"/>
      <c r="B49" s="504"/>
      <c r="C49" s="504" t="s">
        <v>227</v>
      </c>
      <c r="D49" s="504" t="s">
        <v>228</v>
      </c>
      <c r="E49" s="492" t="s">
        <v>110</v>
      </c>
      <c r="F49" s="504" t="s">
        <v>17</v>
      </c>
      <c r="G49" s="504" t="s">
        <v>196</v>
      </c>
      <c r="H49" s="507" t="s">
        <v>229</v>
      </c>
      <c r="I49" s="492" t="s">
        <v>20</v>
      </c>
      <c r="J49" s="504"/>
      <c r="K49" s="272" t="s">
        <v>230</v>
      </c>
      <c r="L49" s="504"/>
      <c r="M49" s="504"/>
      <c r="N49" s="504"/>
      <c r="O49" s="504"/>
      <c r="P49" s="504"/>
      <c r="Q49" s="504"/>
      <c r="R49" s="504"/>
      <c r="S49" s="504"/>
    </row>
    <row r="92" spans="12:24">
      <c r="L92" s="313">
        <v>2062176000</v>
      </c>
      <c r="M92" s="313">
        <v>1821162000</v>
      </c>
      <c r="N92" s="313">
        <v>1573626000</v>
      </c>
      <c r="O92" s="313">
        <v>2678983000</v>
      </c>
      <c r="P92" s="313">
        <v>1620788000</v>
      </c>
      <c r="Q92" s="313">
        <v>1356703000</v>
      </c>
      <c r="R92" s="314">
        <v>1356703000</v>
      </c>
      <c r="S92" s="313"/>
      <c r="T92" s="316"/>
      <c r="U92" s="316"/>
      <c r="V92" s="316"/>
      <c r="W92" s="316"/>
      <c r="X92" s="316"/>
    </row>
    <row r="93" spans="12:24">
      <c r="L93" s="313">
        <v>1177250355</v>
      </c>
      <c r="M93" s="313">
        <v>923845735</v>
      </c>
      <c r="N93" s="313">
        <v>800286425</v>
      </c>
      <c r="O93" s="313">
        <v>866017782</v>
      </c>
      <c r="P93" s="313">
        <v>580779263</v>
      </c>
      <c r="Q93" s="313">
        <v>496625456</v>
      </c>
      <c r="R93" s="314">
        <v>496625456</v>
      </c>
      <c r="S93" s="313"/>
      <c r="T93" s="316"/>
      <c r="U93" s="316"/>
      <c r="V93" s="316"/>
      <c r="W93" s="316"/>
      <c r="X93" s="316"/>
    </row>
    <row r="94" spans="12:19">
      <c r="L94" s="314" t="s">
        <v>123</v>
      </c>
      <c r="M94" s="314" t="s">
        <v>124</v>
      </c>
      <c r="N94" s="314" t="s">
        <v>125</v>
      </c>
      <c r="O94" s="314" t="s">
        <v>126</v>
      </c>
      <c r="P94" s="314" t="s">
        <v>127</v>
      </c>
      <c r="Q94" s="314" t="s">
        <v>128</v>
      </c>
      <c r="R94" s="314"/>
      <c r="S94" s="314"/>
    </row>
    <row r="95" spans="12:19">
      <c r="L95" s="314" t="s">
        <v>129</v>
      </c>
      <c r="M95" s="314" t="s">
        <v>130</v>
      </c>
      <c r="N95" s="314" t="s">
        <v>131</v>
      </c>
      <c r="O95" s="314" t="s">
        <v>132</v>
      </c>
      <c r="P95" s="314" t="s">
        <v>133</v>
      </c>
      <c r="Q95" s="314" t="s">
        <v>134</v>
      </c>
      <c r="R95" s="314"/>
      <c r="S95" s="314"/>
    </row>
    <row r="96" spans="12:19">
      <c r="L96" s="315">
        <v>2291145000</v>
      </c>
      <c r="M96" s="315">
        <v>2291145000</v>
      </c>
      <c r="N96" s="315">
        <v>2294265000</v>
      </c>
      <c r="O96" s="315">
        <v>2292045000</v>
      </c>
      <c r="P96" s="315">
        <v>2293885000</v>
      </c>
      <c r="Q96" s="314"/>
      <c r="R96" s="314"/>
      <c r="S96" s="314"/>
    </row>
  </sheetData>
  <autoFilter ref="A1:S49">
    <extLst/>
  </autoFilter>
  <mergeCells count="25">
    <mergeCell ref="A2:H2"/>
    <mergeCell ref="A18:H18"/>
    <mergeCell ref="A26:H26"/>
    <mergeCell ref="A36:H36"/>
    <mergeCell ref="A43:H43"/>
    <mergeCell ref="A3:A17"/>
    <mergeCell ref="A19:A25"/>
    <mergeCell ref="A27:A35"/>
    <mergeCell ref="A37:A42"/>
    <mergeCell ref="A44:A49"/>
    <mergeCell ref="C32:C35"/>
    <mergeCell ref="D28:D31"/>
    <mergeCell ref="D32:D35"/>
    <mergeCell ref="E28:E31"/>
    <mergeCell ref="F28:F31"/>
    <mergeCell ref="F32:F35"/>
    <mergeCell ref="G28:G31"/>
    <mergeCell ref="G32:G35"/>
    <mergeCell ref="H41:H42"/>
    <mergeCell ref="I3:I9"/>
    <mergeCell ref="I10:I15"/>
    <mergeCell ref="I38:I39"/>
    <mergeCell ref="I41:I42"/>
    <mergeCell ref="J38:J39"/>
    <mergeCell ref="K40:K42"/>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S113"/>
  <sheetViews>
    <sheetView workbookViewId="0">
      <pane ySplit="1" topLeftCell="A2" activePane="bottomLeft" state="frozen"/>
      <selection/>
      <selection pane="bottomLeft" activeCell="L5" sqref="L5"/>
    </sheetView>
  </sheetViews>
  <sheetFormatPr defaultColWidth="9" defaultRowHeight="13.5"/>
  <cols>
    <col min="1" max="1" width="23.7583333333333" customWidth="1"/>
    <col min="2" max="2" width="11.7583333333333" hidden="1" customWidth="1"/>
    <col min="3" max="3" width="32" customWidth="1"/>
    <col min="4" max="4" width="20.875" customWidth="1"/>
    <col min="5" max="5" width="12.2583333333333" customWidth="1"/>
    <col min="8" max="9" width="20.5" customWidth="1"/>
    <col min="10" max="10" width="24.125" customWidth="1"/>
    <col min="11" max="11" width="12.7583333333333" customWidth="1"/>
    <col min="12" max="12" width="12.625" customWidth="1"/>
    <col min="13" max="13" width="13.5" customWidth="1"/>
    <col min="14" max="14" width="14.5" customWidth="1"/>
    <col min="15" max="15" width="13.625" customWidth="1"/>
    <col min="16" max="16" width="16" customWidth="1"/>
    <col min="17" max="17" width="19.875" customWidth="1"/>
    <col min="18" max="18" width="52.875" customWidth="1"/>
  </cols>
  <sheetData>
    <row r="1" ht="28.5" spans="1:19">
      <c r="A1" s="392" t="s">
        <v>0</v>
      </c>
      <c r="B1" s="393" t="s">
        <v>1</v>
      </c>
      <c r="C1" s="393" t="s">
        <v>231</v>
      </c>
      <c r="D1" s="393" t="s">
        <v>232</v>
      </c>
      <c r="E1" s="393" t="s">
        <v>233</v>
      </c>
      <c r="F1" s="393" t="s">
        <v>5</v>
      </c>
      <c r="G1" s="393" t="s">
        <v>6</v>
      </c>
      <c r="H1" s="393" t="s">
        <v>234</v>
      </c>
      <c r="I1" s="30" t="s">
        <v>235</v>
      </c>
      <c r="J1" s="30" t="s">
        <v>236</v>
      </c>
      <c r="K1" s="31">
        <v>45688</v>
      </c>
      <c r="L1" s="31">
        <v>45716</v>
      </c>
      <c r="M1" s="31">
        <v>45747</v>
      </c>
      <c r="N1" s="31">
        <v>45777</v>
      </c>
      <c r="O1" s="31">
        <v>45808</v>
      </c>
      <c r="P1" s="31">
        <v>45833</v>
      </c>
      <c r="Q1" s="31" t="s">
        <v>237</v>
      </c>
      <c r="S1" s="91" t="s">
        <v>238</v>
      </c>
    </row>
    <row r="2" s="1" customFormat="1" ht="26.1" customHeight="1" spans="1:17">
      <c r="A2" s="8" t="s">
        <v>239</v>
      </c>
      <c r="B2" s="9"/>
      <c r="C2" s="9"/>
      <c r="D2" s="9"/>
      <c r="E2" s="9"/>
      <c r="F2" s="9"/>
      <c r="G2" s="9"/>
      <c r="H2" s="9"/>
      <c r="I2" s="32"/>
      <c r="J2" s="423"/>
      <c r="K2" s="423"/>
      <c r="L2" s="423"/>
      <c r="M2" s="423"/>
      <c r="N2" s="423"/>
      <c r="O2" s="423"/>
      <c r="P2" s="423"/>
      <c r="Q2" s="423"/>
    </row>
    <row r="3" ht="24" spans="1:17">
      <c r="A3" s="394" t="s">
        <v>240</v>
      </c>
      <c r="B3" s="395"/>
      <c r="C3" s="396" t="s">
        <v>241</v>
      </c>
      <c r="D3" s="12" t="s">
        <v>242</v>
      </c>
      <c r="E3" s="12" t="s">
        <v>16</v>
      </c>
      <c r="F3" s="12" t="s">
        <v>243</v>
      </c>
      <c r="G3" s="12" t="s">
        <v>18</v>
      </c>
      <c r="H3" s="12"/>
      <c r="I3" s="424" t="s">
        <v>244</v>
      </c>
      <c r="J3" s="425">
        <v>1455</v>
      </c>
      <c r="K3" s="425"/>
      <c r="L3" s="425"/>
      <c r="M3" s="425"/>
      <c r="N3" s="425"/>
      <c r="O3" s="425"/>
      <c r="P3" s="425"/>
      <c r="Q3" s="425"/>
    </row>
    <row r="4" ht="24" spans="1:17">
      <c r="A4" s="14"/>
      <c r="B4" s="395"/>
      <c r="C4" s="12" t="s">
        <v>245</v>
      </c>
      <c r="D4" s="12" t="s">
        <v>246</v>
      </c>
      <c r="E4" s="12" t="s">
        <v>16</v>
      </c>
      <c r="F4" s="12" t="s">
        <v>17</v>
      </c>
      <c r="G4" s="12" t="s">
        <v>18</v>
      </c>
      <c r="H4" s="12" t="s">
        <v>246</v>
      </c>
      <c r="I4" s="424" t="s">
        <v>244</v>
      </c>
      <c r="J4" s="425">
        <v>1086.35</v>
      </c>
      <c r="K4" s="91">
        <v>136.81</v>
      </c>
      <c r="L4" s="91">
        <v>168.7</v>
      </c>
      <c r="M4" s="91">
        <v>345.03</v>
      </c>
      <c r="N4" s="91">
        <v>577.45</v>
      </c>
      <c r="O4" s="91">
        <v>628.43</v>
      </c>
      <c r="P4" s="91">
        <v>682.21</v>
      </c>
      <c r="Q4" s="425"/>
    </row>
    <row r="5" ht="36" spans="1:17">
      <c r="A5" s="14"/>
      <c r="B5" s="395"/>
      <c r="C5" s="396" t="s">
        <v>247</v>
      </c>
      <c r="D5" s="356" t="s">
        <v>248</v>
      </c>
      <c r="E5" s="12" t="s">
        <v>16</v>
      </c>
      <c r="F5" s="12" t="s">
        <v>17</v>
      </c>
      <c r="G5" s="12" t="s">
        <v>18</v>
      </c>
      <c r="H5" s="12"/>
      <c r="I5" s="424" t="s">
        <v>244</v>
      </c>
      <c r="J5" s="425"/>
      <c r="K5" s="425"/>
      <c r="L5" s="425"/>
      <c r="M5" s="425"/>
      <c r="N5" s="425"/>
      <c r="O5" s="425"/>
      <c r="P5" s="425"/>
      <c r="Q5" s="425"/>
    </row>
    <row r="6" ht="30" customHeight="1" spans="1:17">
      <c r="A6" s="14"/>
      <c r="B6" s="395" t="s">
        <v>249</v>
      </c>
      <c r="C6" s="397" t="s">
        <v>250</v>
      </c>
      <c r="D6" s="12" t="s">
        <v>251</v>
      </c>
      <c r="E6" s="12" t="s">
        <v>16</v>
      </c>
      <c r="F6" s="12" t="s">
        <v>17</v>
      </c>
      <c r="G6" s="12" t="s">
        <v>18</v>
      </c>
      <c r="H6" s="12"/>
      <c r="I6" s="424" t="s">
        <v>244</v>
      </c>
      <c r="J6" s="425"/>
      <c r="K6" s="425"/>
      <c r="L6" s="425"/>
      <c r="M6" s="425"/>
      <c r="N6" s="425"/>
      <c r="O6" s="425"/>
      <c r="P6" s="425"/>
      <c r="Q6" s="425"/>
    </row>
    <row r="7" spans="1:17">
      <c r="A7" s="14"/>
      <c r="B7" s="395" t="s">
        <v>252</v>
      </c>
      <c r="C7" s="12" t="s">
        <v>253</v>
      </c>
      <c r="D7" s="320" t="s">
        <v>254</v>
      </c>
      <c r="E7" s="12" t="s">
        <v>16</v>
      </c>
      <c r="F7" s="12" t="s">
        <v>17</v>
      </c>
      <c r="G7" s="12" t="s">
        <v>18</v>
      </c>
      <c r="H7" s="12"/>
      <c r="I7" s="424" t="s">
        <v>244</v>
      </c>
      <c r="J7" s="425"/>
      <c r="K7" s="425"/>
      <c r="L7" s="425"/>
      <c r="M7" s="425"/>
      <c r="N7" s="425"/>
      <c r="O7" s="425"/>
      <c r="P7" s="425"/>
      <c r="Q7" s="425"/>
    </row>
    <row r="8" ht="24" spans="1:17">
      <c r="A8" s="14"/>
      <c r="B8" s="395" t="s">
        <v>255</v>
      </c>
      <c r="C8" s="398" t="s">
        <v>256</v>
      </c>
      <c r="D8" s="12" t="s">
        <v>257</v>
      </c>
      <c r="E8" s="12" t="s">
        <v>16</v>
      </c>
      <c r="F8" s="12" t="s">
        <v>17</v>
      </c>
      <c r="G8" s="12" t="s">
        <v>18</v>
      </c>
      <c r="H8" s="12"/>
      <c r="I8" s="424" t="s">
        <v>244</v>
      </c>
      <c r="J8" s="425"/>
      <c r="K8" s="425"/>
      <c r="L8" s="425"/>
      <c r="M8" s="425"/>
      <c r="N8" s="425"/>
      <c r="O8" s="425"/>
      <c r="P8" s="425"/>
      <c r="Q8" s="425"/>
    </row>
    <row r="9" ht="24" spans="1:17">
      <c r="A9" s="14"/>
      <c r="B9" s="395" t="s">
        <v>258</v>
      </c>
      <c r="C9" s="397" t="s">
        <v>259</v>
      </c>
      <c r="D9" s="12" t="s">
        <v>260</v>
      </c>
      <c r="E9" s="12" t="s">
        <v>16</v>
      </c>
      <c r="F9" s="12" t="s">
        <v>17</v>
      </c>
      <c r="G9" s="12" t="s">
        <v>18</v>
      </c>
      <c r="H9" s="12"/>
      <c r="I9" s="424" t="s">
        <v>244</v>
      </c>
      <c r="J9" s="425"/>
      <c r="K9" s="425"/>
      <c r="L9" s="425"/>
      <c r="M9" s="425"/>
      <c r="N9" s="425"/>
      <c r="O9" s="425"/>
      <c r="P9" s="425"/>
      <c r="Q9" s="425"/>
    </row>
    <row r="10" ht="53.45" customHeight="1" spans="1:19">
      <c r="A10" s="14"/>
      <c r="B10" s="11"/>
      <c r="C10" s="397" t="s">
        <v>261</v>
      </c>
      <c r="D10" s="12" t="s">
        <v>262</v>
      </c>
      <c r="E10" s="12" t="s">
        <v>263</v>
      </c>
      <c r="F10" s="12" t="s">
        <v>17</v>
      </c>
      <c r="G10" s="12" t="s">
        <v>264</v>
      </c>
      <c r="H10" s="12" t="s">
        <v>265</v>
      </c>
      <c r="I10" s="424" t="s">
        <v>244</v>
      </c>
      <c r="J10" s="426">
        <f>J4*10000/J17</f>
        <v>200.544581871885</v>
      </c>
      <c r="K10" s="426">
        <f t="shared" ref="K10:P10" si="0">K4*10000/K17</f>
        <v>24.8700236320669</v>
      </c>
      <c r="L10" s="426">
        <f t="shared" si="0"/>
        <v>30.8708620784307</v>
      </c>
      <c r="M10" s="426">
        <f t="shared" si="0"/>
        <v>62.3585758178203</v>
      </c>
      <c r="N10" s="426">
        <f t="shared" si="0"/>
        <v>102.537467149656</v>
      </c>
      <c r="O10" s="426">
        <f t="shared" si="0"/>
        <v>113.625761657656</v>
      </c>
      <c r="P10" s="426">
        <f t="shared" si="0"/>
        <v>124.345654709828</v>
      </c>
      <c r="Q10" s="425"/>
      <c r="S10" s="91" t="s">
        <v>266</v>
      </c>
    </row>
    <row r="11" ht="53.45" customHeight="1" spans="1:17">
      <c r="A11" s="14"/>
      <c r="B11" s="395"/>
      <c r="C11" s="356" t="s">
        <v>267</v>
      </c>
      <c r="D11" s="12" t="s">
        <v>268</v>
      </c>
      <c r="E11" s="12" t="s">
        <v>16</v>
      </c>
      <c r="F11" s="12" t="s">
        <v>17</v>
      </c>
      <c r="G11" s="12" t="s">
        <v>46</v>
      </c>
      <c r="H11" s="12" t="s">
        <v>269</v>
      </c>
      <c r="I11" s="424" t="s">
        <v>244</v>
      </c>
      <c r="J11" s="425"/>
      <c r="K11" s="425"/>
      <c r="L11" s="425"/>
      <c r="M11" s="425"/>
      <c r="N11" s="425"/>
      <c r="O11" s="425"/>
      <c r="P11" s="425"/>
      <c r="Q11" s="425"/>
    </row>
    <row r="12" ht="53.45" customHeight="1" spans="1:17">
      <c r="A12" s="14"/>
      <c r="B12" s="395"/>
      <c r="C12" s="356" t="s">
        <v>270</v>
      </c>
      <c r="D12" s="12" t="s">
        <v>268</v>
      </c>
      <c r="E12" s="12" t="s">
        <v>16</v>
      </c>
      <c r="F12" s="12" t="s">
        <v>17</v>
      </c>
      <c r="G12" s="12" t="s">
        <v>46</v>
      </c>
      <c r="H12" s="12" t="s">
        <v>271</v>
      </c>
      <c r="I12" s="424" t="s">
        <v>244</v>
      </c>
      <c r="J12" s="425"/>
      <c r="K12" s="425"/>
      <c r="L12" s="425"/>
      <c r="M12" s="425"/>
      <c r="N12" s="425"/>
      <c r="O12" s="425"/>
      <c r="P12" s="425"/>
      <c r="Q12" s="425"/>
    </row>
    <row r="13" ht="53.45" customHeight="1" spans="1:17">
      <c r="A13" s="14"/>
      <c r="B13" s="395"/>
      <c r="C13" s="356" t="s">
        <v>272</v>
      </c>
      <c r="D13" s="12" t="s">
        <v>268</v>
      </c>
      <c r="E13" s="12" t="s">
        <v>16</v>
      </c>
      <c r="F13" s="12" t="s">
        <v>17</v>
      </c>
      <c r="G13" s="12" t="s">
        <v>46</v>
      </c>
      <c r="H13" s="12" t="s">
        <v>273</v>
      </c>
      <c r="I13" s="424" t="s">
        <v>244</v>
      </c>
      <c r="J13" s="425"/>
      <c r="K13" s="425"/>
      <c r="L13" s="425"/>
      <c r="M13" s="425"/>
      <c r="N13" s="425"/>
      <c r="O13" s="425"/>
      <c r="P13" s="425"/>
      <c r="Q13" s="425"/>
    </row>
    <row r="14" ht="53.45" customHeight="1" spans="1:17">
      <c r="A14" s="14"/>
      <c r="B14" s="395"/>
      <c r="C14" s="356" t="s">
        <v>274</v>
      </c>
      <c r="D14" s="12" t="s">
        <v>268</v>
      </c>
      <c r="E14" s="12" t="s">
        <v>16</v>
      </c>
      <c r="F14" s="12" t="s">
        <v>17</v>
      </c>
      <c r="G14" s="12" t="s">
        <v>46</v>
      </c>
      <c r="H14" s="12" t="s">
        <v>275</v>
      </c>
      <c r="I14" s="424" t="s">
        <v>244</v>
      </c>
      <c r="J14" s="425"/>
      <c r="K14" s="425"/>
      <c r="L14" s="425"/>
      <c r="M14" s="425"/>
      <c r="N14" s="425"/>
      <c r="O14" s="425"/>
      <c r="P14" s="425"/>
      <c r="Q14" s="425"/>
    </row>
    <row r="15" ht="53.45" customHeight="1" spans="1:17">
      <c r="A15" s="14"/>
      <c r="B15" s="395"/>
      <c r="C15" s="356" t="s">
        <v>276</v>
      </c>
      <c r="D15" s="12" t="s">
        <v>268</v>
      </c>
      <c r="E15" s="12" t="s">
        <v>16</v>
      </c>
      <c r="F15" s="12" t="s">
        <v>17</v>
      </c>
      <c r="G15" s="12" t="s">
        <v>46</v>
      </c>
      <c r="H15" s="12" t="s">
        <v>277</v>
      </c>
      <c r="I15" s="424" t="s">
        <v>244</v>
      </c>
      <c r="J15" s="425"/>
      <c r="K15" s="425"/>
      <c r="L15" s="425"/>
      <c r="M15" s="425"/>
      <c r="N15" s="425"/>
      <c r="O15" s="425"/>
      <c r="P15" s="425"/>
      <c r="Q15" s="425"/>
    </row>
    <row r="16" ht="24" spans="1:17">
      <c r="A16" s="14"/>
      <c r="B16" s="267"/>
      <c r="C16" s="12" t="s">
        <v>278</v>
      </c>
      <c r="D16" s="12" t="s">
        <v>279</v>
      </c>
      <c r="E16" s="12" t="s">
        <v>16</v>
      </c>
      <c r="F16" s="12" t="s">
        <v>17</v>
      </c>
      <c r="G16" s="12" t="s">
        <v>46</v>
      </c>
      <c r="H16" s="12" t="s">
        <v>280</v>
      </c>
      <c r="I16" s="33" t="s">
        <v>281</v>
      </c>
      <c r="J16" s="425"/>
      <c r="K16" s="425"/>
      <c r="L16" s="425"/>
      <c r="M16" s="425"/>
      <c r="N16" s="425"/>
      <c r="O16" s="425"/>
      <c r="P16" s="425"/>
      <c r="Q16" s="425"/>
    </row>
    <row r="17" spans="1:18">
      <c r="A17" s="10" t="s">
        <v>282</v>
      </c>
      <c r="B17" s="11" t="s">
        <v>283</v>
      </c>
      <c r="C17" s="12" t="s">
        <v>284</v>
      </c>
      <c r="D17" s="12" t="s">
        <v>284</v>
      </c>
      <c r="E17" s="12" t="s">
        <v>285</v>
      </c>
      <c r="F17" s="12" t="s">
        <v>17</v>
      </c>
      <c r="G17" s="12" t="s">
        <v>97</v>
      </c>
      <c r="H17" s="12"/>
      <c r="I17" s="424" t="s">
        <v>244</v>
      </c>
      <c r="J17" s="427">
        <v>54170</v>
      </c>
      <c r="K17" s="427">
        <v>55010</v>
      </c>
      <c r="L17" s="427">
        <v>54647</v>
      </c>
      <c r="M17" s="427">
        <v>55330</v>
      </c>
      <c r="N17" s="427">
        <v>56316</v>
      </c>
      <c r="O17" s="427">
        <v>55307</v>
      </c>
      <c r="P17" s="428">
        <v>54864</v>
      </c>
      <c r="Q17" s="445"/>
      <c r="R17" s="91" t="s">
        <v>266</v>
      </c>
    </row>
    <row r="18" spans="1:17">
      <c r="A18" s="13"/>
      <c r="B18" s="11" t="s">
        <v>286</v>
      </c>
      <c r="C18" s="69" t="s">
        <v>287</v>
      </c>
      <c r="D18" s="69" t="s">
        <v>287</v>
      </c>
      <c r="E18" s="382" t="s">
        <v>288</v>
      </c>
      <c r="F18" s="69" t="s">
        <v>17</v>
      </c>
      <c r="G18" s="69" t="s">
        <v>289</v>
      </c>
      <c r="H18" s="69" t="s">
        <v>290</v>
      </c>
      <c r="I18" s="424" t="s">
        <v>244</v>
      </c>
      <c r="J18" s="429" t="s">
        <v>291</v>
      </c>
      <c r="K18" s="429" t="s">
        <v>292</v>
      </c>
      <c r="L18" s="429" t="s">
        <v>293</v>
      </c>
      <c r="M18" s="429" t="s">
        <v>294</v>
      </c>
      <c r="N18" s="429" t="s">
        <v>295</v>
      </c>
      <c r="O18" s="429" t="s">
        <v>296</v>
      </c>
      <c r="P18" s="425"/>
      <c r="Q18" s="425"/>
    </row>
    <row r="19" spans="1:17">
      <c r="A19" s="13"/>
      <c r="B19" s="11" t="s">
        <v>297</v>
      </c>
      <c r="C19" s="69" t="s">
        <v>298</v>
      </c>
      <c r="D19" s="69" t="s">
        <v>298</v>
      </c>
      <c r="E19" s="382" t="s">
        <v>288</v>
      </c>
      <c r="F19" s="69" t="s">
        <v>17</v>
      </c>
      <c r="G19" s="69" t="s">
        <v>289</v>
      </c>
      <c r="H19" s="69" t="s">
        <v>299</v>
      </c>
      <c r="I19" s="424" t="s">
        <v>244</v>
      </c>
      <c r="J19" s="430" t="s">
        <v>300</v>
      </c>
      <c r="K19" s="430" t="s">
        <v>301</v>
      </c>
      <c r="L19" s="430" t="s">
        <v>302</v>
      </c>
      <c r="M19" s="430" t="s">
        <v>303</v>
      </c>
      <c r="N19" s="430" t="s">
        <v>304</v>
      </c>
      <c r="O19" s="430" t="s">
        <v>305</v>
      </c>
      <c r="P19" s="425"/>
      <c r="Q19" s="425"/>
    </row>
    <row r="20" spans="1:17">
      <c r="A20" s="13"/>
      <c r="B20" s="11" t="s">
        <v>306</v>
      </c>
      <c r="C20" s="69" t="s">
        <v>307</v>
      </c>
      <c r="D20" s="69" t="s">
        <v>308</v>
      </c>
      <c r="E20" s="382" t="s">
        <v>288</v>
      </c>
      <c r="F20" s="69" t="s">
        <v>17</v>
      </c>
      <c r="G20" s="69" t="s">
        <v>46</v>
      </c>
      <c r="H20" s="69" t="s">
        <v>309</v>
      </c>
      <c r="I20" s="424" t="s">
        <v>244</v>
      </c>
      <c r="J20" s="431">
        <v>-0.547</v>
      </c>
      <c r="K20" s="431">
        <v>1.2293</v>
      </c>
      <c r="L20" s="431">
        <v>-0.125</v>
      </c>
      <c r="M20" s="431">
        <v>0.0541</v>
      </c>
      <c r="N20" s="431">
        <v>0.0168</v>
      </c>
      <c r="O20" s="431">
        <v>0.0364</v>
      </c>
      <c r="P20" s="425"/>
      <c r="Q20" s="425"/>
    </row>
    <row r="21" ht="24" spans="1:17">
      <c r="A21" s="13"/>
      <c r="B21" s="11" t="s">
        <v>310</v>
      </c>
      <c r="C21" s="69" t="s">
        <v>311</v>
      </c>
      <c r="D21" s="52" t="s">
        <v>312</v>
      </c>
      <c r="E21" s="382" t="s">
        <v>288</v>
      </c>
      <c r="F21" s="69" t="s">
        <v>17</v>
      </c>
      <c r="G21" s="69" t="s">
        <v>46</v>
      </c>
      <c r="H21" s="69" t="s">
        <v>313</v>
      </c>
      <c r="I21" s="424" t="s">
        <v>244</v>
      </c>
      <c r="J21" s="431">
        <v>-1.7171</v>
      </c>
      <c r="K21" s="431">
        <v>-2.378</v>
      </c>
      <c r="L21" s="431">
        <v>-0.1464</v>
      </c>
      <c r="M21" s="431">
        <v>-0.0055</v>
      </c>
      <c r="N21" s="431">
        <v>0.172</v>
      </c>
      <c r="O21" s="431">
        <v>0.0958</v>
      </c>
      <c r="P21" s="425"/>
      <c r="Q21" s="425"/>
    </row>
    <row r="22" ht="24" spans="1:17">
      <c r="A22" s="13"/>
      <c r="B22" s="11" t="s">
        <v>314</v>
      </c>
      <c r="C22" s="69" t="s">
        <v>315</v>
      </c>
      <c r="D22" s="69" t="s">
        <v>316</v>
      </c>
      <c r="E22" s="382" t="s">
        <v>288</v>
      </c>
      <c r="F22" s="69" t="s">
        <v>17</v>
      </c>
      <c r="G22" s="69" t="s">
        <v>46</v>
      </c>
      <c r="H22" s="69" t="s">
        <v>317</v>
      </c>
      <c r="I22" s="424" t="s">
        <v>244</v>
      </c>
      <c r="J22" s="431">
        <v>-0.0056</v>
      </c>
      <c r="K22" s="431">
        <v>0.0074</v>
      </c>
      <c r="L22" s="431">
        <v>-0.0008</v>
      </c>
      <c r="M22" s="431">
        <v>0.0229</v>
      </c>
      <c r="N22" s="431">
        <v>0.011</v>
      </c>
      <c r="O22" s="430">
        <v>0.73</v>
      </c>
      <c r="P22" s="425"/>
      <c r="Q22" s="425"/>
    </row>
    <row r="23" spans="1:17">
      <c r="A23" s="13"/>
      <c r="B23" s="11" t="s">
        <v>318</v>
      </c>
      <c r="C23" s="69" t="s">
        <v>319</v>
      </c>
      <c r="D23" s="69" t="s">
        <v>316</v>
      </c>
      <c r="E23" s="382" t="s">
        <v>288</v>
      </c>
      <c r="F23" s="69" t="s">
        <v>17</v>
      </c>
      <c r="G23" s="69" t="s">
        <v>289</v>
      </c>
      <c r="H23" s="69" t="s">
        <v>320</v>
      </c>
      <c r="I23" s="424" t="s">
        <v>244</v>
      </c>
      <c r="J23" s="430" t="s">
        <v>321</v>
      </c>
      <c r="K23" s="430" t="s">
        <v>322</v>
      </c>
      <c r="L23" s="430" t="s">
        <v>323</v>
      </c>
      <c r="M23" s="430" t="s">
        <v>324</v>
      </c>
      <c r="N23" s="430" t="s">
        <v>325</v>
      </c>
      <c r="O23" s="432" t="s">
        <v>326</v>
      </c>
      <c r="P23" s="425"/>
      <c r="Q23" s="425"/>
    </row>
    <row r="24" ht="24.95" customHeight="1" spans="1:17">
      <c r="A24" s="399" t="s">
        <v>327</v>
      </c>
      <c r="B24" s="9"/>
      <c r="C24" s="9"/>
      <c r="D24" s="9"/>
      <c r="E24" s="9"/>
      <c r="F24" s="9"/>
      <c r="G24" s="9"/>
      <c r="H24" s="9"/>
      <c r="I24" s="32"/>
      <c r="J24" s="425"/>
      <c r="K24" s="425"/>
      <c r="L24" s="425"/>
      <c r="M24" s="425"/>
      <c r="N24" s="425"/>
      <c r="O24" s="425"/>
      <c r="P24" s="425"/>
      <c r="Q24" s="425"/>
    </row>
    <row r="25" ht="17.1" customHeight="1" spans="1:17">
      <c r="A25" s="400" t="s">
        <v>328</v>
      </c>
      <c r="B25" s="401"/>
      <c r="C25" s="401"/>
      <c r="D25" s="401"/>
      <c r="E25" s="401"/>
      <c r="F25" s="401"/>
      <c r="G25" s="401"/>
      <c r="H25" s="401"/>
      <c r="I25" s="433"/>
      <c r="J25" s="425"/>
      <c r="K25" s="425"/>
      <c r="L25" s="425"/>
      <c r="M25" s="425"/>
      <c r="N25" s="425"/>
      <c r="O25" s="425"/>
      <c r="P25" s="425"/>
      <c r="Q25" s="425"/>
    </row>
    <row r="26" ht="39" customHeight="1" spans="1:17">
      <c r="A26" s="14" t="s">
        <v>329</v>
      </c>
      <c r="B26" s="402"/>
      <c r="C26" s="403" t="s">
        <v>330</v>
      </c>
      <c r="D26" s="22" t="s">
        <v>331</v>
      </c>
      <c r="E26" s="403" t="s">
        <v>16</v>
      </c>
      <c r="F26" s="403" t="s">
        <v>17</v>
      </c>
      <c r="G26" s="403" t="s">
        <v>18</v>
      </c>
      <c r="H26" s="403"/>
      <c r="I26" s="424" t="s">
        <v>244</v>
      </c>
      <c r="J26" s="425"/>
      <c r="K26" s="36">
        <f t="shared" ref="K26:M26" si="1">9720/10000</f>
        <v>0.972</v>
      </c>
      <c r="L26" s="36">
        <f t="shared" si="1"/>
        <v>0.972</v>
      </c>
      <c r="M26" s="36">
        <f t="shared" si="1"/>
        <v>0.972</v>
      </c>
      <c r="N26" s="36">
        <v>4.212</v>
      </c>
      <c r="O26" s="36">
        <v>4.212</v>
      </c>
      <c r="P26" s="36">
        <v>4.212</v>
      </c>
      <c r="Q26" s="425"/>
    </row>
    <row r="27" ht="24" spans="1:17">
      <c r="A27" s="16"/>
      <c r="B27" s="404"/>
      <c r="C27" s="405" t="s">
        <v>332</v>
      </c>
      <c r="D27" s="406" t="s">
        <v>333</v>
      </c>
      <c r="E27" s="405" t="s">
        <v>16</v>
      </c>
      <c r="F27" s="405" t="s">
        <v>17</v>
      </c>
      <c r="G27" s="407" t="s">
        <v>46</v>
      </c>
      <c r="H27" s="408" t="s">
        <v>334</v>
      </c>
      <c r="I27" s="424" t="s">
        <v>244</v>
      </c>
      <c r="J27" s="434"/>
      <c r="K27" s="426">
        <f t="shared" ref="K27:P27" si="2">K26/K4*100</f>
        <v>0.710474380527739</v>
      </c>
      <c r="L27" s="426">
        <f t="shared" si="2"/>
        <v>0.576170717249555</v>
      </c>
      <c r="M27" s="426">
        <f t="shared" si="2"/>
        <v>0.28171463351013</v>
      </c>
      <c r="N27" s="426">
        <f t="shared" si="2"/>
        <v>0.729413802060784</v>
      </c>
      <c r="O27" s="426">
        <f t="shared" si="2"/>
        <v>0.670241713476441</v>
      </c>
      <c r="P27" s="426">
        <f t="shared" si="2"/>
        <v>0.61740519781299</v>
      </c>
      <c r="Q27" s="425"/>
    </row>
    <row r="28" spans="1:17">
      <c r="A28" s="409" t="s">
        <v>335</v>
      </c>
      <c r="B28" s="409"/>
      <c r="C28" s="409"/>
      <c r="D28" s="409"/>
      <c r="E28" s="409"/>
      <c r="F28" s="409"/>
      <c r="G28" s="409"/>
      <c r="H28" s="409"/>
      <c r="I28" s="409"/>
      <c r="J28" s="425"/>
      <c r="K28" s="425"/>
      <c r="L28" s="425"/>
      <c r="M28" s="425"/>
      <c r="N28" s="425"/>
      <c r="O28" s="425"/>
      <c r="P28" s="425"/>
      <c r="Q28" s="425"/>
    </row>
    <row r="29" ht="39" customHeight="1" spans="1:17">
      <c r="A29" s="10" t="s">
        <v>336</v>
      </c>
      <c r="B29" s="11"/>
      <c r="C29" s="410" t="s">
        <v>337</v>
      </c>
      <c r="D29" s="411" t="s">
        <v>338</v>
      </c>
      <c r="E29" s="12" t="s">
        <v>16</v>
      </c>
      <c r="F29" s="12" t="s">
        <v>17</v>
      </c>
      <c r="G29" s="12" t="s">
        <v>18</v>
      </c>
      <c r="H29" s="12"/>
      <c r="I29" s="424" t="s">
        <v>244</v>
      </c>
      <c r="J29" s="425"/>
      <c r="K29" s="435">
        <f>251910/10000</f>
        <v>25.191</v>
      </c>
      <c r="L29" s="436">
        <v>44.5446</v>
      </c>
      <c r="M29" s="436">
        <v>81.1296</v>
      </c>
      <c r="N29" s="436">
        <v>118.5246</v>
      </c>
      <c r="O29" s="436">
        <v>153.5976</v>
      </c>
      <c r="P29" s="436">
        <v>192.6936</v>
      </c>
      <c r="Q29" s="425"/>
    </row>
    <row r="30" ht="39" customHeight="1" spans="1:17">
      <c r="A30" s="13"/>
      <c r="B30" s="11"/>
      <c r="C30" s="410" t="s">
        <v>339</v>
      </c>
      <c r="D30" s="411" t="s">
        <v>340</v>
      </c>
      <c r="E30" s="12" t="s">
        <v>16</v>
      </c>
      <c r="F30" s="12" t="s">
        <v>17</v>
      </c>
      <c r="G30" s="12" t="s">
        <v>46</v>
      </c>
      <c r="H30" s="411" t="s">
        <v>341</v>
      </c>
      <c r="I30" s="424" t="s">
        <v>244</v>
      </c>
      <c r="J30" s="425"/>
      <c r="K30" s="426">
        <f t="shared" ref="K30:P30" si="3">K29/K4*100</f>
        <v>18.4131276953439</v>
      </c>
      <c r="L30" s="426">
        <f t="shared" si="3"/>
        <v>26.4046235921755</v>
      </c>
      <c r="M30" s="426">
        <f t="shared" si="3"/>
        <v>23.5137814103122</v>
      </c>
      <c r="N30" s="426">
        <f t="shared" si="3"/>
        <v>20.5255173608105</v>
      </c>
      <c r="O30" s="426">
        <f t="shared" si="3"/>
        <v>24.4414811514409</v>
      </c>
      <c r="P30" s="426">
        <f t="shared" si="3"/>
        <v>28.2454962548189</v>
      </c>
      <c r="Q30" s="425"/>
    </row>
    <row r="31" ht="24" spans="1:18">
      <c r="A31" s="10" t="s">
        <v>336</v>
      </c>
      <c r="B31" s="11" t="s">
        <v>342</v>
      </c>
      <c r="C31" s="12" t="s">
        <v>343</v>
      </c>
      <c r="D31" s="12" t="s">
        <v>344</v>
      </c>
      <c r="E31" s="12" t="s">
        <v>285</v>
      </c>
      <c r="F31" s="12" t="s">
        <v>17</v>
      </c>
      <c r="G31" s="12" t="s">
        <v>289</v>
      </c>
      <c r="H31" s="12" t="s">
        <v>345</v>
      </c>
      <c r="I31" s="424" t="s">
        <v>244</v>
      </c>
      <c r="J31" s="437">
        <v>5295.78873158331</v>
      </c>
      <c r="K31" s="437">
        <v>5245.24358243251</v>
      </c>
      <c r="L31" s="437">
        <v>5339.06244216851</v>
      </c>
      <c r="M31" s="437">
        <v>5235.34200013307</v>
      </c>
      <c r="N31" s="437">
        <v>5290.42536356527</v>
      </c>
      <c r="O31" s="437">
        <v>5441.77737299327</v>
      </c>
      <c r="P31" s="437">
        <v>5543.02932521062</v>
      </c>
      <c r="Q31" s="425"/>
      <c r="R31" s="446" t="s">
        <v>346</v>
      </c>
    </row>
    <row r="32" s="1" customFormat="1" ht="36" spans="1:18">
      <c r="A32" s="13"/>
      <c r="B32" s="11" t="s">
        <v>347</v>
      </c>
      <c r="C32" s="49" t="s">
        <v>348</v>
      </c>
      <c r="D32" s="398" t="s">
        <v>349</v>
      </c>
      <c r="E32" s="49" t="s">
        <v>285</v>
      </c>
      <c r="F32" s="49" t="s">
        <v>17</v>
      </c>
      <c r="G32" s="49" t="s">
        <v>46</v>
      </c>
      <c r="H32" s="49" t="s">
        <v>350</v>
      </c>
      <c r="I32" s="424" t="s">
        <v>244</v>
      </c>
      <c r="J32" s="438">
        <v>0.0253</v>
      </c>
      <c r="K32" s="438">
        <f t="shared" ref="K32:P32" si="4">(K31-$J$31)/$J$31</f>
        <v>-0.00954440437726609</v>
      </c>
      <c r="L32" s="438">
        <f t="shared" si="4"/>
        <v>0.00817134383158475</v>
      </c>
      <c r="M32" s="438">
        <f t="shared" si="4"/>
        <v>-0.0114141130838066</v>
      </c>
      <c r="N32" s="438">
        <f t="shared" si="4"/>
        <v>-0.00101276094834632</v>
      </c>
      <c r="O32" s="438">
        <f t="shared" si="4"/>
        <v>0.0275669307839462</v>
      </c>
      <c r="P32" s="438">
        <f t="shared" si="4"/>
        <v>0.0466862645318162</v>
      </c>
      <c r="Q32" s="423"/>
      <c r="R32" s="60" t="s">
        <v>351</v>
      </c>
    </row>
    <row r="33" s="1" customFormat="1" spans="1:18">
      <c r="A33" s="13"/>
      <c r="B33" s="11" t="s">
        <v>352</v>
      </c>
      <c r="C33" s="12" t="s">
        <v>353</v>
      </c>
      <c r="D33" s="319" t="s">
        <v>354</v>
      </c>
      <c r="E33" s="12" t="s">
        <v>285</v>
      </c>
      <c r="F33" s="12" t="s">
        <v>17</v>
      </c>
      <c r="G33" s="12" t="s">
        <v>289</v>
      </c>
      <c r="H33" s="12"/>
      <c r="I33" s="424" t="s">
        <v>244</v>
      </c>
      <c r="J33" s="439">
        <v>34335.89</v>
      </c>
      <c r="K33" s="437">
        <v>2084.4560819911</v>
      </c>
      <c r="L33" s="437">
        <v>3968.9118643219</v>
      </c>
      <c r="M33" s="437">
        <v>7438.5270656594</v>
      </c>
      <c r="N33" s="437">
        <v>11559.3103254302</v>
      </c>
      <c r="O33" s="437">
        <v>14704.2348022597</v>
      </c>
      <c r="P33" s="437">
        <v>17040.8620392786</v>
      </c>
      <c r="Q33" s="423"/>
      <c r="R33" s="1" t="s">
        <v>355</v>
      </c>
    </row>
    <row r="34" s="1" customFormat="1" ht="24" spans="1:18">
      <c r="A34" s="13"/>
      <c r="B34" s="11" t="s">
        <v>356</v>
      </c>
      <c r="C34" s="12" t="s">
        <v>357</v>
      </c>
      <c r="D34" s="319" t="s">
        <v>358</v>
      </c>
      <c r="E34" s="12" t="s">
        <v>285</v>
      </c>
      <c r="F34" s="12" t="s">
        <v>17</v>
      </c>
      <c r="G34" s="12" t="s">
        <v>46</v>
      </c>
      <c r="H34" s="12" t="s">
        <v>359</v>
      </c>
      <c r="I34" s="424" t="s">
        <v>244</v>
      </c>
      <c r="J34" s="118">
        <v>6.61522925711069</v>
      </c>
      <c r="K34" s="440">
        <f t="shared" ref="K34:P34" si="5">K33/$J$31</f>
        <v>0.393606351695963</v>
      </c>
      <c r="L34" s="440">
        <f t="shared" si="5"/>
        <v>0.749446789795803</v>
      </c>
      <c r="M34" s="440">
        <f t="shared" si="5"/>
        <v>1.40461174768871</v>
      </c>
      <c r="N34" s="440">
        <f t="shared" si="5"/>
        <v>2.1827363045078</v>
      </c>
      <c r="O34" s="440">
        <f t="shared" si="5"/>
        <v>2.77659014502708</v>
      </c>
      <c r="P34" s="440">
        <f t="shared" si="5"/>
        <v>3.21781379563905</v>
      </c>
      <c r="Q34" s="423"/>
      <c r="R34" s="60" t="s">
        <v>360</v>
      </c>
    </row>
    <row r="35" s="1" customFormat="1" ht="24" spans="1:18">
      <c r="A35" s="13"/>
      <c r="B35" s="11" t="s">
        <v>361</v>
      </c>
      <c r="C35" s="12" t="s">
        <v>362</v>
      </c>
      <c r="D35" s="319" t="s">
        <v>363</v>
      </c>
      <c r="E35" s="12" t="s">
        <v>285</v>
      </c>
      <c r="F35" s="12" t="s">
        <v>17</v>
      </c>
      <c r="G35" s="12" t="s">
        <v>196</v>
      </c>
      <c r="H35" s="12"/>
      <c r="I35" s="424" t="s">
        <v>244</v>
      </c>
      <c r="J35" s="439">
        <v>161285</v>
      </c>
      <c r="K35" s="437">
        <v>2249</v>
      </c>
      <c r="L35" s="437">
        <v>3076</v>
      </c>
      <c r="M35" s="437">
        <v>4768</v>
      </c>
      <c r="N35" s="437">
        <v>6243</v>
      </c>
      <c r="O35" s="437">
        <v>7541</v>
      </c>
      <c r="P35" s="437">
        <v>8712</v>
      </c>
      <c r="Q35" s="423"/>
      <c r="R35" s="60" t="s">
        <v>364</v>
      </c>
    </row>
    <row r="36" s="1" customFormat="1" ht="24" spans="1:18">
      <c r="A36" s="13"/>
      <c r="B36" s="11" t="s">
        <v>365</v>
      </c>
      <c r="C36" s="12" t="s">
        <v>366</v>
      </c>
      <c r="D36" s="12" t="s">
        <v>366</v>
      </c>
      <c r="E36" s="12" t="s">
        <v>285</v>
      </c>
      <c r="F36" s="12" t="s">
        <v>17</v>
      </c>
      <c r="G36" s="12" t="s">
        <v>46</v>
      </c>
      <c r="H36" s="12" t="s">
        <v>367</v>
      </c>
      <c r="I36" s="424" t="s">
        <v>244</v>
      </c>
      <c r="J36" s="118">
        <v>1.08765434596424</v>
      </c>
      <c r="K36" s="438">
        <f t="shared" ref="K36:P36" si="6">K35/$J$35</f>
        <v>0.0139442601605853</v>
      </c>
      <c r="L36" s="438">
        <f t="shared" si="6"/>
        <v>0.0190718293703692</v>
      </c>
      <c r="M36" s="438">
        <f t="shared" si="6"/>
        <v>0.0295625755649936</v>
      </c>
      <c r="N36" s="438">
        <f t="shared" si="6"/>
        <v>0.0387078773599529</v>
      </c>
      <c r="O36" s="438">
        <f t="shared" si="6"/>
        <v>0.046755742939517</v>
      </c>
      <c r="P36" s="438">
        <f t="shared" si="6"/>
        <v>0.0540161825340236</v>
      </c>
      <c r="Q36" s="423"/>
      <c r="R36" s="447" t="s">
        <v>368</v>
      </c>
    </row>
    <row r="37" s="1" customFormat="1" spans="1:18">
      <c r="A37" s="13"/>
      <c r="B37" s="11" t="s">
        <v>369</v>
      </c>
      <c r="C37" s="12" t="s">
        <v>370</v>
      </c>
      <c r="D37" s="12" t="s">
        <v>371</v>
      </c>
      <c r="E37" s="12" t="s">
        <v>285</v>
      </c>
      <c r="F37" s="12" t="s">
        <v>17</v>
      </c>
      <c r="G37" s="12" t="s">
        <v>289</v>
      </c>
      <c r="H37" s="12"/>
      <c r="I37" s="424" t="s">
        <v>244</v>
      </c>
      <c r="J37" s="437">
        <v>5015.69894791581</v>
      </c>
      <c r="K37" s="437">
        <v>4970.09580541321</v>
      </c>
      <c r="L37" s="437">
        <v>5065.29476273141</v>
      </c>
      <c r="M37" s="437">
        <v>4962.55236465947</v>
      </c>
      <c r="N37" s="437">
        <v>5020.56973005177</v>
      </c>
      <c r="O37" s="437">
        <v>5170.56094505487</v>
      </c>
      <c r="P37" s="437">
        <v>5271.49101435042</v>
      </c>
      <c r="Q37" s="423"/>
      <c r="R37" s="60" t="s">
        <v>372</v>
      </c>
    </row>
    <row r="38" s="1" customFormat="1" ht="36" spans="1:18">
      <c r="A38" s="13"/>
      <c r="B38" s="11" t="s">
        <v>373</v>
      </c>
      <c r="C38" s="49" t="s">
        <v>374</v>
      </c>
      <c r="D38" s="49" t="s">
        <v>375</v>
      </c>
      <c r="E38" s="49" t="s">
        <v>285</v>
      </c>
      <c r="F38" s="49" t="s">
        <v>17</v>
      </c>
      <c r="G38" s="49" t="s">
        <v>46</v>
      </c>
      <c r="H38" s="49" t="s">
        <v>376</v>
      </c>
      <c r="I38" s="424" t="s">
        <v>244</v>
      </c>
      <c r="J38" s="438">
        <v>0.025761978</v>
      </c>
      <c r="K38" s="438">
        <f t="shared" ref="K38:P38" si="7">(K37-$J$37)/$J$37</f>
        <v>-0.00909208127843278</v>
      </c>
      <c r="L38" s="438">
        <f t="shared" si="7"/>
        <v>0.00988811635838079</v>
      </c>
      <c r="M38" s="438">
        <f t="shared" si="7"/>
        <v>-0.0105960472923567</v>
      </c>
      <c r="N38" s="438">
        <f t="shared" si="7"/>
        <v>0.000971107354436473</v>
      </c>
      <c r="O38" s="438">
        <f t="shared" si="7"/>
        <v>0.0308754569895807</v>
      </c>
      <c r="P38" s="438">
        <f t="shared" si="7"/>
        <v>0.0509982893891389</v>
      </c>
      <c r="Q38" s="423"/>
      <c r="R38" s="60" t="s">
        <v>377</v>
      </c>
    </row>
    <row r="39" s="1" customFormat="1" spans="1:18">
      <c r="A39" s="13"/>
      <c r="B39" s="11" t="s">
        <v>378</v>
      </c>
      <c r="C39" s="12" t="s">
        <v>379</v>
      </c>
      <c r="D39" s="12" t="s">
        <v>379</v>
      </c>
      <c r="E39" s="12" t="s">
        <v>285</v>
      </c>
      <c r="F39" s="12" t="s">
        <v>17</v>
      </c>
      <c r="G39" s="12" t="s">
        <v>289</v>
      </c>
      <c r="H39" s="12"/>
      <c r="I39" s="424" t="s">
        <v>244</v>
      </c>
      <c r="J39" s="441">
        <v>13181.41</v>
      </c>
      <c r="K39" s="437">
        <v>2061.5498891858</v>
      </c>
      <c r="L39" s="437">
        <v>3937.7072246919</v>
      </c>
      <c r="M39" s="437">
        <v>7386.7690589791</v>
      </c>
      <c r="N39" s="437">
        <v>11487.7597722195</v>
      </c>
      <c r="O39" s="437">
        <v>14615.6332993304</v>
      </c>
      <c r="P39" s="437">
        <v>16936.2633125223</v>
      </c>
      <c r="Q39" s="423"/>
      <c r="R39" s="1" t="s">
        <v>380</v>
      </c>
    </row>
    <row r="40" s="1" customFormat="1" ht="24" spans="1:18">
      <c r="A40" s="13"/>
      <c r="B40" s="11" t="s">
        <v>381</v>
      </c>
      <c r="C40" s="398" t="s">
        <v>382</v>
      </c>
      <c r="D40" s="12" t="s">
        <v>382</v>
      </c>
      <c r="E40" s="12" t="s">
        <v>285</v>
      </c>
      <c r="F40" s="12" t="s">
        <v>17</v>
      </c>
      <c r="G40" s="12" t="s">
        <v>289</v>
      </c>
      <c r="H40" s="12" t="s">
        <v>383</v>
      </c>
      <c r="I40" s="424" t="s">
        <v>244</v>
      </c>
      <c r="J40" s="438">
        <v>2.683744351</v>
      </c>
      <c r="K40" s="440">
        <f t="shared" ref="K40:P40" si="8">K39/$J$37</f>
        <v>0.411019463208102</v>
      </c>
      <c r="L40" s="440">
        <f t="shared" si="8"/>
        <v>0.785076470015839</v>
      </c>
      <c r="M40" s="440">
        <f t="shared" si="8"/>
        <v>1.47272975026712</v>
      </c>
      <c r="N40" s="440">
        <f t="shared" si="8"/>
        <v>2.29036070376454</v>
      </c>
      <c r="O40" s="440">
        <f t="shared" si="8"/>
        <v>2.91397738403013</v>
      </c>
      <c r="P40" s="440">
        <f t="shared" si="8"/>
        <v>3.37665068984252</v>
      </c>
      <c r="Q40" s="423"/>
      <c r="R40" s="60" t="s">
        <v>384</v>
      </c>
    </row>
    <row r="41" s="1" customFormat="1" spans="1:18">
      <c r="A41" s="13"/>
      <c r="B41" s="11" t="s">
        <v>385</v>
      </c>
      <c r="C41" s="12" t="s">
        <v>386</v>
      </c>
      <c r="D41" s="12" t="s">
        <v>386</v>
      </c>
      <c r="E41" s="12" t="s">
        <v>285</v>
      </c>
      <c r="F41" s="12" t="s">
        <v>17</v>
      </c>
      <c r="G41" s="12" t="s">
        <v>196</v>
      </c>
      <c r="H41" s="12"/>
      <c r="I41" s="424" t="s">
        <v>244</v>
      </c>
      <c r="J41" s="441">
        <v>8661</v>
      </c>
      <c r="K41" s="437">
        <v>793</v>
      </c>
      <c r="L41" s="437">
        <v>1193</v>
      </c>
      <c r="M41" s="437">
        <v>1622</v>
      </c>
      <c r="N41" s="437">
        <v>1984</v>
      </c>
      <c r="O41" s="437">
        <v>2313</v>
      </c>
      <c r="P41" s="437">
        <v>2636</v>
      </c>
      <c r="Q41" s="423"/>
      <c r="R41" s="1" t="s">
        <v>387</v>
      </c>
    </row>
    <row r="42" s="1" customFormat="1" ht="36" spans="1:18">
      <c r="A42" s="13"/>
      <c r="B42" s="11" t="s">
        <v>388</v>
      </c>
      <c r="C42" s="12" t="s">
        <v>389</v>
      </c>
      <c r="D42" s="12" t="s">
        <v>389</v>
      </c>
      <c r="E42" s="12" t="s">
        <v>285</v>
      </c>
      <c r="F42" s="12" t="s">
        <v>17</v>
      </c>
      <c r="G42" s="12" t="s">
        <v>46</v>
      </c>
      <c r="H42" s="12" t="s">
        <v>390</v>
      </c>
      <c r="I42" s="424" t="s">
        <v>244</v>
      </c>
      <c r="J42" s="118">
        <v>0.328783000643915</v>
      </c>
      <c r="K42" s="438">
        <f t="shared" ref="K42:P42" si="9">K41/$J$41</f>
        <v>0.0915598660662741</v>
      </c>
      <c r="L42" s="438">
        <f t="shared" si="9"/>
        <v>0.137743909479275</v>
      </c>
      <c r="M42" s="438">
        <f t="shared" si="9"/>
        <v>0.187276296039718</v>
      </c>
      <c r="N42" s="438">
        <f t="shared" si="9"/>
        <v>0.229072855328484</v>
      </c>
      <c r="O42" s="438">
        <f t="shared" si="9"/>
        <v>0.267059231035677</v>
      </c>
      <c r="P42" s="438">
        <f t="shared" si="9"/>
        <v>0.304352846091675</v>
      </c>
      <c r="Q42" s="423"/>
      <c r="R42" s="447" t="s">
        <v>391</v>
      </c>
    </row>
    <row r="43" s="1" customFormat="1" spans="1:18">
      <c r="A43" s="13"/>
      <c r="B43" s="11" t="s">
        <v>392</v>
      </c>
      <c r="C43" s="12" t="s">
        <v>393</v>
      </c>
      <c r="D43" s="12" t="s">
        <v>393</v>
      </c>
      <c r="E43" s="12" t="s">
        <v>285</v>
      </c>
      <c r="F43" s="12" t="s">
        <v>17</v>
      </c>
      <c r="G43" s="12" t="s">
        <v>289</v>
      </c>
      <c r="H43" s="12"/>
      <c r="I43" s="424" t="s">
        <v>244</v>
      </c>
      <c r="J43" s="437">
        <v>280.0897836675</v>
      </c>
      <c r="K43" s="437">
        <v>275.1477770193</v>
      </c>
      <c r="L43" s="437">
        <v>273.7676794371</v>
      </c>
      <c r="M43" s="437">
        <v>272.7896354736</v>
      </c>
      <c r="N43" s="437">
        <v>269.8556335135</v>
      </c>
      <c r="O43" s="437">
        <v>271.2164279384</v>
      </c>
      <c r="P43" s="437">
        <v>271.5383108602</v>
      </c>
      <c r="Q43" s="423"/>
      <c r="R43" s="60" t="s">
        <v>394</v>
      </c>
    </row>
    <row r="44" s="1" customFormat="1" ht="36" spans="1:18">
      <c r="A44" s="13"/>
      <c r="B44" s="11" t="s">
        <v>395</v>
      </c>
      <c r="C44" s="49" t="s">
        <v>396</v>
      </c>
      <c r="D44" s="49" t="s">
        <v>396</v>
      </c>
      <c r="E44" s="49" t="s">
        <v>285</v>
      </c>
      <c r="F44" s="49" t="s">
        <v>17</v>
      </c>
      <c r="G44" s="49" t="s">
        <v>46</v>
      </c>
      <c r="H44" s="49" t="s">
        <v>397</v>
      </c>
      <c r="I44" s="424" t="s">
        <v>244</v>
      </c>
      <c r="J44" s="118">
        <v>0.0177568389264772</v>
      </c>
      <c r="K44" s="438">
        <f t="shared" ref="K44:P44" si="10">(K43-$J$43)/$J$43</f>
        <v>-0.0176443659725438</v>
      </c>
      <c r="L44" s="438">
        <f t="shared" si="10"/>
        <v>-0.0225717059280715</v>
      </c>
      <c r="M44" s="438">
        <f t="shared" si="10"/>
        <v>-0.0260636003866751</v>
      </c>
      <c r="N44" s="438">
        <f t="shared" si="10"/>
        <v>-0.0365388198740914</v>
      </c>
      <c r="O44" s="438">
        <f t="shared" si="10"/>
        <v>-0.0316803976671771</v>
      </c>
      <c r="P44" s="438">
        <f t="shared" si="10"/>
        <v>-0.030531184305714</v>
      </c>
      <c r="Q44" s="423"/>
      <c r="R44" s="60" t="s">
        <v>398</v>
      </c>
    </row>
    <row r="45" s="1" customFormat="1" ht="27.95" customHeight="1" spans="1:18">
      <c r="A45" s="13"/>
      <c r="B45" s="11" t="s">
        <v>399</v>
      </c>
      <c r="C45" s="12" t="s">
        <v>400</v>
      </c>
      <c r="D45" s="12" t="s">
        <v>400</v>
      </c>
      <c r="E45" s="12" t="s">
        <v>285</v>
      </c>
      <c r="F45" s="12" t="s">
        <v>17</v>
      </c>
      <c r="G45" s="12" t="s">
        <v>289</v>
      </c>
      <c r="H45" s="12"/>
      <c r="I45" s="424" t="s">
        <v>244</v>
      </c>
      <c r="J45" s="442">
        <v>249.87</v>
      </c>
      <c r="K45" s="437">
        <v>22.9061928053</v>
      </c>
      <c r="L45" s="437">
        <v>31.20463963</v>
      </c>
      <c r="M45" s="437">
        <v>51.7580066803</v>
      </c>
      <c r="N45" s="437">
        <v>71.5505532107</v>
      </c>
      <c r="O45" s="437">
        <v>88.6015029293</v>
      </c>
      <c r="P45" s="437">
        <v>104.5987267563</v>
      </c>
      <c r="Q45" s="423"/>
      <c r="R45" s="60" t="s">
        <v>401</v>
      </c>
    </row>
    <row r="46" s="1" customFormat="1" ht="36" spans="1:18">
      <c r="A46" s="13"/>
      <c r="B46" s="11" t="s">
        <v>402</v>
      </c>
      <c r="C46" s="12" t="s">
        <v>403</v>
      </c>
      <c r="D46" s="12" t="s">
        <v>403</v>
      </c>
      <c r="E46" s="12" t="s">
        <v>285</v>
      </c>
      <c r="F46" s="12" t="s">
        <v>17</v>
      </c>
      <c r="G46" s="12" t="s">
        <v>289</v>
      </c>
      <c r="H46" s="12" t="s">
        <v>404</v>
      </c>
      <c r="I46" s="424" t="s">
        <v>244</v>
      </c>
      <c r="J46" s="438">
        <v>0.892105694</v>
      </c>
      <c r="K46" s="438">
        <f t="shared" ref="K46:P46" si="11">K45/$J$43</f>
        <v>0.0817816076879562</v>
      </c>
      <c r="L46" s="438">
        <f t="shared" si="11"/>
        <v>0.111409417442528</v>
      </c>
      <c r="M46" s="438">
        <f t="shared" si="11"/>
        <v>0.184790769597448</v>
      </c>
      <c r="N46" s="438">
        <f t="shared" si="11"/>
        <v>0.25545577662211</v>
      </c>
      <c r="O46" s="438">
        <f t="shared" si="11"/>
        <v>0.316332505131571</v>
      </c>
      <c r="P46" s="438">
        <f t="shared" si="11"/>
        <v>0.37344713322522</v>
      </c>
      <c r="Q46" s="423"/>
      <c r="R46" s="60" t="s">
        <v>405</v>
      </c>
    </row>
    <row r="47" s="1" customFormat="1" spans="1:18">
      <c r="A47" s="13"/>
      <c r="B47" s="11" t="s">
        <v>406</v>
      </c>
      <c r="C47" s="12" t="s">
        <v>407</v>
      </c>
      <c r="D47" s="12" t="s">
        <v>407</v>
      </c>
      <c r="E47" s="12" t="s">
        <v>285</v>
      </c>
      <c r="F47" s="12" t="s">
        <v>17</v>
      </c>
      <c r="G47" s="12" t="s">
        <v>196</v>
      </c>
      <c r="H47" s="12"/>
      <c r="I47" s="424" t="s">
        <v>244</v>
      </c>
      <c r="J47" s="428">
        <v>152694</v>
      </c>
      <c r="K47" s="437">
        <v>1456</v>
      </c>
      <c r="L47" s="437">
        <v>1883</v>
      </c>
      <c r="M47" s="437">
        <v>3146</v>
      </c>
      <c r="N47" s="437">
        <v>4261</v>
      </c>
      <c r="O47" s="437">
        <v>5232</v>
      </c>
      <c r="P47" s="437">
        <v>6081</v>
      </c>
      <c r="Q47" s="423"/>
      <c r="R47" s="60" t="s">
        <v>408</v>
      </c>
    </row>
    <row r="48" s="1" customFormat="1" ht="36" spans="1:18">
      <c r="A48" s="13"/>
      <c r="B48" s="11" t="s">
        <v>409</v>
      </c>
      <c r="C48" s="12" t="s">
        <v>410</v>
      </c>
      <c r="D48" s="12" t="s">
        <v>410</v>
      </c>
      <c r="E48" s="49" t="s">
        <v>285</v>
      </c>
      <c r="F48" s="49" t="s">
        <v>17</v>
      </c>
      <c r="G48" s="49" t="s">
        <v>46</v>
      </c>
      <c r="H48" s="12" t="s">
        <v>411</v>
      </c>
      <c r="I48" s="424" t="s">
        <v>244</v>
      </c>
      <c r="J48" s="118">
        <v>0.0966440661084115</v>
      </c>
      <c r="K48" s="438">
        <f t="shared" ref="K48:P48" si="12">K47/$J$47</f>
        <v>0.00953541069066237</v>
      </c>
      <c r="L48" s="438">
        <f t="shared" si="12"/>
        <v>0.0123318532489816</v>
      </c>
      <c r="M48" s="438">
        <f t="shared" si="12"/>
        <v>0.0206032980994669</v>
      </c>
      <c r="N48" s="438">
        <f t="shared" si="12"/>
        <v>0.0279054841709563</v>
      </c>
      <c r="O48" s="438">
        <f t="shared" si="12"/>
        <v>0.0342646076466659</v>
      </c>
      <c r="P48" s="438">
        <f t="shared" si="12"/>
        <v>0.0398247475342843</v>
      </c>
      <c r="Q48" s="423"/>
      <c r="R48" s="447" t="s">
        <v>391</v>
      </c>
    </row>
    <row r="49" spans="1:17">
      <c r="A49" s="412" t="s">
        <v>412</v>
      </c>
      <c r="B49" s="413"/>
      <c r="C49" s="413"/>
      <c r="D49" s="413"/>
      <c r="E49" s="413"/>
      <c r="F49" s="413"/>
      <c r="G49" s="413"/>
      <c r="H49" s="413"/>
      <c r="I49" s="443"/>
      <c r="J49" s="425"/>
      <c r="K49" s="423"/>
      <c r="L49" s="423"/>
      <c r="M49" s="423"/>
      <c r="N49" s="423"/>
      <c r="O49" s="423"/>
      <c r="P49" s="423"/>
      <c r="Q49" s="425"/>
    </row>
    <row r="50" spans="1:17">
      <c r="A50" s="414" t="s">
        <v>413</v>
      </c>
      <c r="B50" s="415" t="s">
        <v>414</v>
      </c>
      <c r="C50" s="416" t="s">
        <v>415</v>
      </c>
      <c r="D50" s="361" t="s">
        <v>416</v>
      </c>
      <c r="E50" s="368" t="s">
        <v>16</v>
      </c>
      <c r="F50" s="368" t="s">
        <v>17</v>
      </c>
      <c r="G50" s="368" t="s">
        <v>18</v>
      </c>
      <c r="H50" s="368"/>
      <c r="I50" s="424" t="s">
        <v>244</v>
      </c>
      <c r="J50" s="425"/>
      <c r="K50" s="36">
        <f>162270/10000</f>
        <v>16.227</v>
      </c>
      <c r="L50" s="36">
        <f>162270/10000</f>
        <v>16.227</v>
      </c>
      <c r="M50" s="36">
        <v>20.142</v>
      </c>
      <c r="N50" s="36">
        <v>40.581</v>
      </c>
      <c r="O50" s="36">
        <v>40.581</v>
      </c>
      <c r="P50" s="36">
        <v>40.581</v>
      </c>
      <c r="Q50" s="425"/>
    </row>
    <row r="51" ht="24" spans="1:17">
      <c r="A51" s="414"/>
      <c r="B51" s="415" t="s">
        <v>417</v>
      </c>
      <c r="C51" s="416" t="s">
        <v>418</v>
      </c>
      <c r="D51" s="361" t="s">
        <v>419</v>
      </c>
      <c r="E51" s="368" t="s">
        <v>16</v>
      </c>
      <c r="F51" s="368" t="s">
        <v>17</v>
      </c>
      <c r="G51" s="368" t="s">
        <v>18</v>
      </c>
      <c r="H51" s="368" t="s">
        <v>420</v>
      </c>
      <c r="I51" s="424" t="s">
        <v>244</v>
      </c>
      <c r="J51" s="425"/>
      <c r="K51" s="426">
        <f t="shared" ref="K51:P51" si="13">K50/K4*100</f>
        <v>11.8609750749214</v>
      </c>
      <c r="L51" s="426">
        <f t="shared" si="13"/>
        <v>9.61885002963841</v>
      </c>
      <c r="M51" s="426">
        <f t="shared" si="13"/>
        <v>5.8377532388488</v>
      </c>
      <c r="N51" s="426">
        <f t="shared" si="13"/>
        <v>7.02762143908564</v>
      </c>
      <c r="O51" s="426">
        <f t="shared" si="13"/>
        <v>6.4575211240711</v>
      </c>
      <c r="P51" s="426">
        <f t="shared" si="13"/>
        <v>5.94846161739054</v>
      </c>
      <c r="Q51" s="425"/>
    </row>
    <row r="52" spans="1:17">
      <c r="A52" s="417" t="s">
        <v>413</v>
      </c>
      <c r="B52" s="418" t="s">
        <v>421</v>
      </c>
      <c r="C52" s="419" t="s">
        <v>422</v>
      </c>
      <c r="D52" s="419" t="s">
        <v>422</v>
      </c>
      <c r="E52" s="368" t="s">
        <v>285</v>
      </c>
      <c r="F52" s="368" t="s">
        <v>17</v>
      </c>
      <c r="G52" s="368" t="s">
        <v>18</v>
      </c>
      <c r="H52" s="368"/>
      <c r="I52" s="424" t="s">
        <v>244</v>
      </c>
      <c r="J52" s="437">
        <v>0</v>
      </c>
      <c r="K52" s="437">
        <v>0</v>
      </c>
      <c r="L52" s="437">
        <v>0</v>
      </c>
      <c r="M52" s="437">
        <v>0</v>
      </c>
      <c r="N52" s="425">
        <v>7</v>
      </c>
      <c r="O52" s="425">
        <v>7</v>
      </c>
      <c r="P52" s="425">
        <v>7</v>
      </c>
      <c r="Q52" s="425"/>
    </row>
    <row r="53" ht="24" spans="1:18">
      <c r="A53" s="417"/>
      <c r="B53" s="418" t="s">
        <v>423</v>
      </c>
      <c r="C53" s="419" t="s">
        <v>424</v>
      </c>
      <c r="D53" s="419" t="s">
        <v>424</v>
      </c>
      <c r="E53" s="368" t="s">
        <v>285</v>
      </c>
      <c r="F53" s="368" t="s">
        <v>17</v>
      </c>
      <c r="G53" s="368" t="s">
        <v>46</v>
      </c>
      <c r="H53" s="368" t="s">
        <v>425</v>
      </c>
      <c r="I53" s="424" t="s">
        <v>244</v>
      </c>
      <c r="J53" s="437"/>
      <c r="K53" s="444">
        <f t="shared" ref="K53:P53" si="14">K52/$J$31/10000</f>
        <v>0</v>
      </c>
      <c r="L53" s="444">
        <f t="shared" si="14"/>
        <v>0</v>
      </c>
      <c r="M53" s="444">
        <f t="shared" si="14"/>
        <v>0</v>
      </c>
      <c r="N53" s="444">
        <f t="shared" si="14"/>
        <v>1.32180499540192e-7</v>
      </c>
      <c r="O53" s="444">
        <f t="shared" si="14"/>
        <v>1.32180499540192e-7</v>
      </c>
      <c r="P53" s="444">
        <f t="shared" si="14"/>
        <v>1.32180499540192e-7</v>
      </c>
      <c r="Q53" s="425"/>
      <c r="R53" s="91" t="s">
        <v>426</v>
      </c>
    </row>
    <row r="54" spans="1:17">
      <c r="A54" s="417"/>
      <c r="B54" s="418" t="s">
        <v>427</v>
      </c>
      <c r="C54" s="419" t="s">
        <v>428</v>
      </c>
      <c r="D54" s="419" t="s">
        <v>428</v>
      </c>
      <c r="E54" s="368" t="s">
        <v>285</v>
      </c>
      <c r="F54" s="368" t="s">
        <v>34</v>
      </c>
      <c r="G54" s="368" t="s">
        <v>18</v>
      </c>
      <c r="H54" s="368"/>
      <c r="I54" s="424" t="s">
        <v>244</v>
      </c>
      <c r="J54" s="437">
        <v>0</v>
      </c>
      <c r="K54" s="437">
        <v>0</v>
      </c>
      <c r="L54" s="437">
        <v>0</v>
      </c>
      <c r="M54" s="437">
        <v>0</v>
      </c>
      <c r="N54" s="425">
        <v>7</v>
      </c>
      <c r="O54" s="425">
        <v>7</v>
      </c>
      <c r="P54" s="425">
        <v>7</v>
      </c>
      <c r="Q54" s="425"/>
    </row>
    <row r="55" spans="1:17">
      <c r="A55" s="417"/>
      <c r="B55" s="418" t="s">
        <v>427</v>
      </c>
      <c r="C55" s="419" t="s">
        <v>429</v>
      </c>
      <c r="D55" s="419" t="s">
        <v>429</v>
      </c>
      <c r="E55" s="368" t="s">
        <v>285</v>
      </c>
      <c r="F55" s="368" t="s">
        <v>34</v>
      </c>
      <c r="G55" s="12" t="s">
        <v>97</v>
      </c>
      <c r="H55" s="368"/>
      <c r="I55" s="424" t="s">
        <v>244</v>
      </c>
      <c r="J55" s="437">
        <v>0</v>
      </c>
      <c r="K55" s="437">
        <v>0</v>
      </c>
      <c r="L55" s="437">
        <v>0</v>
      </c>
      <c r="M55" s="437">
        <v>0</v>
      </c>
      <c r="N55" s="425">
        <v>1</v>
      </c>
      <c r="O55" s="437">
        <v>1</v>
      </c>
      <c r="P55" s="437">
        <v>1</v>
      </c>
      <c r="Q55" s="425"/>
    </row>
    <row r="56" spans="1:17">
      <c r="A56" s="417"/>
      <c r="B56" s="418" t="s">
        <v>430</v>
      </c>
      <c r="C56" s="419" t="s">
        <v>431</v>
      </c>
      <c r="D56" s="419" t="s">
        <v>431</v>
      </c>
      <c r="E56" s="368" t="s">
        <v>285</v>
      </c>
      <c r="F56" s="368" t="s">
        <v>34</v>
      </c>
      <c r="G56" s="368" t="s">
        <v>196</v>
      </c>
      <c r="H56" s="368"/>
      <c r="I56" s="424" t="s">
        <v>244</v>
      </c>
      <c r="J56" s="437">
        <v>0</v>
      </c>
      <c r="K56" s="437">
        <v>0</v>
      </c>
      <c r="L56" s="437">
        <v>0</v>
      </c>
      <c r="M56" s="437">
        <v>0</v>
      </c>
      <c r="N56" s="425">
        <v>1</v>
      </c>
      <c r="O56" s="437">
        <v>1</v>
      </c>
      <c r="P56" s="437">
        <v>1</v>
      </c>
      <c r="Q56" s="425"/>
    </row>
    <row r="57" spans="1:17">
      <c r="A57" s="417"/>
      <c r="B57" s="420" t="s">
        <v>421</v>
      </c>
      <c r="C57" s="421" t="s">
        <v>432</v>
      </c>
      <c r="D57" s="421" t="s">
        <v>432</v>
      </c>
      <c r="E57" s="422" t="s">
        <v>285</v>
      </c>
      <c r="F57" s="422" t="s">
        <v>17</v>
      </c>
      <c r="G57" s="422" t="s">
        <v>18</v>
      </c>
      <c r="H57" s="422"/>
      <c r="I57" s="424" t="s">
        <v>244</v>
      </c>
      <c r="J57" s="437">
        <v>7969.807335</v>
      </c>
      <c r="K57" s="425">
        <v>10850.64802</v>
      </c>
      <c r="L57" s="437">
        <v>12091.150629</v>
      </c>
      <c r="M57" s="437">
        <v>16503.50454</v>
      </c>
      <c r="N57" s="425">
        <v>18758.0813</v>
      </c>
      <c r="O57" s="425">
        <v>20121.23988</v>
      </c>
      <c r="P57" s="437">
        <v>21837.20507</v>
      </c>
      <c r="Q57" s="425"/>
    </row>
    <row r="58" ht="24" spans="1:18">
      <c r="A58" s="417"/>
      <c r="B58" s="420" t="s">
        <v>423</v>
      </c>
      <c r="C58" s="421" t="s">
        <v>433</v>
      </c>
      <c r="D58" s="421" t="s">
        <v>433</v>
      </c>
      <c r="E58" s="422" t="s">
        <v>285</v>
      </c>
      <c r="F58" s="422" t="s">
        <v>17</v>
      </c>
      <c r="G58" s="422" t="s">
        <v>46</v>
      </c>
      <c r="H58" s="422" t="s">
        <v>425</v>
      </c>
      <c r="I58" s="424" t="s">
        <v>244</v>
      </c>
      <c r="J58" s="425"/>
      <c r="K58" s="444">
        <f t="shared" ref="K58:P58" si="15">K57/$J$31/10000</f>
        <v>0.000204892010802627</v>
      </c>
      <c r="L58" s="444">
        <f t="shared" si="15"/>
        <v>0.00022831633287956</v>
      </c>
      <c r="M58" s="444">
        <f t="shared" si="15"/>
        <v>0.000311634496323003</v>
      </c>
      <c r="N58" s="444">
        <f t="shared" si="15"/>
        <v>0.00035420750809279</v>
      </c>
      <c r="O58" s="444">
        <f t="shared" si="15"/>
        <v>0.000379947934100918</v>
      </c>
      <c r="P58" s="444">
        <f t="shared" si="15"/>
        <v>0.000412350382102029</v>
      </c>
      <c r="Q58" s="425"/>
      <c r="R58" s="91" t="s">
        <v>426</v>
      </c>
    </row>
    <row r="59" spans="1:17">
      <c r="A59" s="417"/>
      <c r="B59" s="420" t="s">
        <v>427</v>
      </c>
      <c r="C59" s="421" t="s">
        <v>434</v>
      </c>
      <c r="D59" s="421" t="s">
        <v>434</v>
      </c>
      <c r="E59" s="422" t="s">
        <v>285</v>
      </c>
      <c r="F59" s="422" t="s">
        <v>34</v>
      </c>
      <c r="G59" s="422" t="s">
        <v>18</v>
      </c>
      <c r="H59" s="422"/>
      <c r="I59" s="424" t="s">
        <v>244</v>
      </c>
      <c r="J59" s="437">
        <v>9134.1</v>
      </c>
      <c r="K59" s="425">
        <v>12892.1</v>
      </c>
      <c r="L59" s="437">
        <v>15057.07</v>
      </c>
      <c r="M59" s="437">
        <v>20923.04</v>
      </c>
      <c r="N59" s="425">
        <v>24858.92</v>
      </c>
      <c r="O59" s="425">
        <v>27477.25</v>
      </c>
      <c r="P59" s="437">
        <v>30252.6</v>
      </c>
      <c r="Q59" s="425"/>
    </row>
    <row r="60" spans="1:17">
      <c r="A60" s="417"/>
      <c r="B60" s="420" t="s">
        <v>427</v>
      </c>
      <c r="C60" s="421" t="s">
        <v>435</v>
      </c>
      <c r="D60" s="421" t="s">
        <v>435</v>
      </c>
      <c r="E60" s="422" t="s">
        <v>285</v>
      </c>
      <c r="F60" s="422" t="s">
        <v>34</v>
      </c>
      <c r="G60" s="12" t="s">
        <v>97</v>
      </c>
      <c r="H60" s="422"/>
      <c r="I60" s="424" t="s">
        <v>244</v>
      </c>
      <c r="J60" s="437">
        <f>0.2482*10000</f>
        <v>2482</v>
      </c>
      <c r="K60" s="425">
        <f>0.3523*10000</f>
        <v>3523</v>
      </c>
      <c r="L60" s="437">
        <f>0.3999*10000</f>
        <v>3999</v>
      </c>
      <c r="M60" s="437">
        <f>0.541*10000</f>
        <v>5410</v>
      </c>
      <c r="N60" s="425">
        <v>6267</v>
      </c>
      <c r="O60" s="425">
        <v>6871</v>
      </c>
      <c r="P60" s="437">
        <v>7451</v>
      </c>
      <c r="Q60" s="425"/>
    </row>
    <row r="61" ht="24" spans="1:17">
      <c r="A61" s="417"/>
      <c r="B61" s="420" t="s">
        <v>430</v>
      </c>
      <c r="C61" s="421" t="s">
        <v>436</v>
      </c>
      <c r="D61" s="421" t="s">
        <v>436</v>
      </c>
      <c r="E61" s="422" t="s">
        <v>285</v>
      </c>
      <c r="F61" s="422" t="s">
        <v>34</v>
      </c>
      <c r="G61" s="422" t="s">
        <v>196</v>
      </c>
      <c r="H61" s="422"/>
      <c r="I61" s="424" t="s">
        <v>244</v>
      </c>
      <c r="J61" s="437">
        <v>668</v>
      </c>
      <c r="K61" s="425">
        <v>967</v>
      </c>
      <c r="L61" s="437">
        <v>1117</v>
      </c>
      <c r="M61" s="437">
        <v>1661</v>
      </c>
      <c r="N61" s="425">
        <v>1989</v>
      </c>
      <c r="O61" s="425">
        <v>2194</v>
      </c>
      <c r="P61" s="437">
        <v>2385</v>
      </c>
      <c r="Q61" s="425"/>
    </row>
    <row r="62" spans="1:17">
      <c r="A62" s="417"/>
      <c r="B62" s="420" t="s">
        <v>421</v>
      </c>
      <c r="C62" s="421" t="s">
        <v>437</v>
      </c>
      <c r="D62" s="421" t="s">
        <v>437</v>
      </c>
      <c r="E62" s="422" t="s">
        <v>285</v>
      </c>
      <c r="F62" s="422" t="s">
        <v>17</v>
      </c>
      <c r="G62" s="422" t="s">
        <v>18</v>
      </c>
      <c r="H62" s="422"/>
      <c r="I62" s="424" t="s">
        <v>244</v>
      </c>
      <c r="J62" s="437">
        <v>57432.89988</v>
      </c>
      <c r="K62" s="425">
        <v>80791.08755</v>
      </c>
      <c r="L62" s="437">
        <v>86816.935494</v>
      </c>
      <c r="M62" s="437">
        <v>111662.399767</v>
      </c>
      <c r="N62" s="425">
        <v>132635.46</v>
      </c>
      <c r="O62" s="437">
        <v>150900.316412</v>
      </c>
      <c r="P62" s="437">
        <v>166026.9355</v>
      </c>
      <c r="Q62" s="425"/>
    </row>
    <row r="63" ht="24" spans="1:18">
      <c r="A63" s="417"/>
      <c r="B63" s="420" t="s">
        <v>423</v>
      </c>
      <c r="C63" s="421" t="s">
        <v>438</v>
      </c>
      <c r="D63" s="421" t="s">
        <v>438</v>
      </c>
      <c r="E63" s="422" t="s">
        <v>285</v>
      </c>
      <c r="F63" s="422" t="s">
        <v>17</v>
      </c>
      <c r="G63" s="422" t="s">
        <v>46</v>
      </c>
      <c r="H63" s="422" t="s">
        <v>425</v>
      </c>
      <c r="I63" s="424" t="s">
        <v>244</v>
      </c>
      <c r="J63" s="425"/>
      <c r="K63" s="444">
        <f t="shared" ref="K63:P63" si="16">K62/$J$31/10000</f>
        <v>0.00152557233010777</v>
      </c>
      <c r="L63" s="444">
        <f t="shared" si="16"/>
        <v>0.00163935798602079</v>
      </c>
      <c r="M63" s="444">
        <f t="shared" si="16"/>
        <v>0.00210851311157981</v>
      </c>
      <c r="N63" s="444">
        <f t="shared" si="16"/>
        <v>0.00250454590850616</v>
      </c>
      <c r="O63" s="444">
        <f t="shared" si="16"/>
        <v>0.00284943988630159</v>
      </c>
      <c r="P63" s="444">
        <f t="shared" si="16"/>
        <v>0.00313507475307388</v>
      </c>
      <c r="Q63" s="425"/>
      <c r="R63" s="91" t="s">
        <v>426</v>
      </c>
    </row>
    <row r="64" spans="1:17">
      <c r="A64" s="417"/>
      <c r="B64" s="420" t="s">
        <v>427</v>
      </c>
      <c r="C64" s="421" t="s">
        <v>439</v>
      </c>
      <c r="D64" s="421" t="s">
        <v>439</v>
      </c>
      <c r="E64" s="422" t="s">
        <v>285</v>
      </c>
      <c r="F64" s="422" t="s">
        <v>34</v>
      </c>
      <c r="G64" s="422" t="s">
        <v>18</v>
      </c>
      <c r="H64" s="422"/>
      <c r="I64" s="424" t="s">
        <v>244</v>
      </c>
      <c r="J64" s="437">
        <v>59483.847</v>
      </c>
      <c r="K64" s="425">
        <v>84271.4649</v>
      </c>
      <c r="L64" s="437">
        <v>91418.4649</v>
      </c>
      <c r="M64" s="437">
        <v>117721.0399</v>
      </c>
      <c r="N64" s="425">
        <v>140452.8599</v>
      </c>
      <c r="O64" s="437">
        <v>160737.7587</v>
      </c>
      <c r="P64" s="437">
        <v>177672.9587</v>
      </c>
      <c r="Q64" s="425"/>
    </row>
    <row r="65" spans="1:17">
      <c r="A65" s="417"/>
      <c r="B65" s="420" t="s">
        <v>427</v>
      </c>
      <c r="C65" s="421" t="s">
        <v>440</v>
      </c>
      <c r="D65" s="421" t="s">
        <v>440</v>
      </c>
      <c r="E65" s="422" t="s">
        <v>285</v>
      </c>
      <c r="F65" s="422" t="s">
        <v>34</v>
      </c>
      <c r="G65" s="12" t="s">
        <v>97</v>
      </c>
      <c r="H65" s="422"/>
      <c r="I65" s="424" t="s">
        <v>244</v>
      </c>
      <c r="J65" s="437">
        <v>2186</v>
      </c>
      <c r="K65" s="425">
        <v>3032</v>
      </c>
      <c r="L65" s="437">
        <v>3266</v>
      </c>
      <c r="M65" s="437">
        <v>3800</v>
      </c>
      <c r="N65" s="425">
        <v>4266</v>
      </c>
      <c r="O65" s="437">
        <v>4656</v>
      </c>
      <c r="P65" s="437">
        <v>4979</v>
      </c>
      <c r="Q65" s="425"/>
    </row>
    <row r="66" ht="24" spans="1:17">
      <c r="A66" s="417"/>
      <c r="B66" s="420" t="s">
        <v>430</v>
      </c>
      <c r="C66" s="421" t="s">
        <v>441</v>
      </c>
      <c r="D66" s="421" t="s">
        <v>441</v>
      </c>
      <c r="E66" s="422" t="s">
        <v>285</v>
      </c>
      <c r="F66" s="422" t="s">
        <v>34</v>
      </c>
      <c r="G66" s="422" t="s">
        <v>196</v>
      </c>
      <c r="H66" s="422"/>
      <c r="I66" s="424" t="s">
        <v>244</v>
      </c>
      <c r="J66" s="437">
        <v>1020</v>
      </c>
      <c r="K66" s="425">
        <v>1429</v>
      </c>
      <c r="L66" s="437">
        <v>1542</v>
      </c>
      <c r="M66" s="437">
        <v>1952</v>
      </c>
      <c r="N66" s="425">
        <v>2325</v>
      </c>
      <c r="O66" s="437">
        <v>2632</v>
      </c>
      <c r="P66" s="437">
        <v>2895</v>
      </c>
      <c r="Q66" s="425"/>
    </row>
    <row r="67" spans="1:18">
      <c r="A67" s="417"/>
      <c r="B67" s="420" t="s">
        <v>421</v>
      </c>
      <c r="C67" s="421" t="s">
        <v>442</v>
      </c>
      <c r="D67" s="421" t="s">
        <v>442</v>
      </c>
      <c r="E67" s="422" t="s">
        <v>285</v>
      </c>
      <c r="F67" s="422" t="s">
        <v>17</v>
      </c>
      <c r="G67" s="422" t="s">
        <v>18</v>
      </c>
      <c r="H67" s="422"/>
      <c r="I67" s="424" t="s">
        <v>244</v>
      </c>
      <c r="J67" s="437">
        <v>0</v>
      </c>
      <c r="K67" s="437">
        <v>0</v>
      </c>
      <c r="L67" s="437">
        <v>0</v>
      </c>
      <c r="M67" s="437">
        <v>0.001001</v>
      </c>
      <c r="N67" s="425">
        <v>5707.412135</v>
      </c>
      <c r="O67" s="437">
        <v>15541.685725</v>
      </c>
      <c r="P67" s="437">
        <v>18027.56015</v>
      </c>
      <c r="Q67" s="425"/>
      <c r="R67" s="446" t="s">
        <v>443</v>
      </c>
    </row>
    <row r="68" ht="24" spans="1:18">
      <c r="A68" s="417"/>
      <c r="B68" s="420" t="s">
        <v>423</v>
      </c>
      <c r="C68" s="421" t="s">
        <v>444</v>
      </c>
      <c r="D68" s="421" t="s">
        <v>444</v>
      </c>
      <c r="E68" s="422" t="s">
        <v>285</v>
      </c>
      <c r="F68" s="422" t="s">
        <v>17</v>
      </c>
      <c r="G68" s="422" t="s">
        <v>46</v>
      </c>
      <c r="H68" s="422" t="s">
        <v>425</v>
      </c>
      <c r="I68" s="424" t="s">
        <v>244</v>
      </c>
      <c r="J68" s="437"/>
      <c r="K68" s="444">
        <f t="shared" ref="K68:P68" si="17">K67/$J$31/10000</f>
        <v>0</v>
      </c>
      <c r="L68" s="444">
        <f t="shared" si="17"/>
        <v>0</v>
      </c>
      <c r="M68" s="444">
        <f t="shared" si="17"/>
        <v>1.89018114342474e-11</v>
      </c>
      <c r="N68" s="444">
        <f t="shared" si="17"/>
        <v>0.000107772655298007</v>
      </c>
      <c r="O68" s="444">
        <f t="shared" si="17"/>
        <v>0.000293472540403881</v>
      </c>
      <c r="P68" s="444">
        <f t="shared" si="17"/>
        <v>0.000340413129445408</v>
      </c>
      <c r="Q68" s="425"/>
      <c r="R68" s="91" t="s">
        <v>426</v>
      </c>
    </row>
    <row r="69" spans="1:18">
      <c r="A69" s="417"/>
      <c r="B69" s="420" t="s">
        <v>427</v>
      </c>
      <c r="C69" s="421" t="s">
        <v>445</v>
      </c>
      <c r="D69" s="421" t="s">
        <v>445</v>
      </c>
      <c r="E69" s="422" t="s">
        <v>285</v>
      </c>
      <c r="F69" s="422" t="s">
        <v>34</v>
      </c>
      <c r="G69" s="422" t="s">
        <v>18</v>
      </c>
      <c r="H69" s="422"/>
      <c r="I69" s="424" t="s">
        <v>244</v>
      </c>
      <c r="J69" s="437">
        <v>0</v>
      </c>
      <c r="K69" s="437">
        <v>0</v>
      </c>
      <c r="L69" s="437">
        <v>0</v>
      </c>
      <c r="M69" s="437">
        <v>0.01</v>
      </c>
      <c r="N69" s="425">
        <v>6907.62613</v>
      </c>
      <c r="O69" s="437">
        <v>22664.72812</v>
      </c>
      <c r="P69" s="437">
        <v>30504.44631</v>
      </c>
      <c r="Q69" s="425"/>
      <c r="R69" s="446" t="s">
        <v>446</v>
      </c>
    </row>
    <row r="70" spans="1:18">
      <c r="A70" s="417"/>
      <c r="B70" s="420" t="s">
        <v>427</v>
      </c>
      <c r="C70" s="421" t="s">
        <v>447</v>
      </c>
      <c r="D70" s="421" t="s">
        <v>447</v>
      </c>
      <c r="E70" s="422" t="s">
        <v>285</v>
      </c>
      <c r="F70" s="422" t="s">
        <v>34</v>
      </c>
      <c r="G70" s="12" t="s">
        <v>97</v>
      </c>
      <c r="H70" s="422"/>
      <c r="I70" s="424" t="s">
        <v>244</v>
      </c>
      <c r="J70" s="437">
        <v>0</v>
      </c>
      <c r="K70" s="437">
        <v>0</v>
      </c>
      <c r="L70" s="437">
        <v>0</v>
      </c>
      <c r="M70" s="437">
        <v>2</v>
      </c>
      <c r="N70" s="425">
        <v>3513</v>
      </c>
      <c r="O70" s="437">
        <v>13096</v>
      </c>
      <c r="P70" s="437">
        <v>16972</v>
      </c>
      <c r="Q70" s="425"/>
      <c r="R70" s="446" t="s">
        <v>448</v>
      </c>
    </row>
    <row r="71" spans="1:18">
      <c r="A71" s="417"/>
      <c r="B71" s="420" t="s">
        <v>430</v>
      </c>
      <c r="C71" s="421" t="s">
        <v>449</v>
      </c>
      <c r="D71" s="421" t="s">
        <v>449</v>
      </c>
      <c r="E71" s="422" t="s">
        <v>285</v>
      </c>
      <c r="F71" s="422" t="s">
        <v>34</v>
      </c>
      <c r="G71" s="422" t="s">
        <v>196</v>
      </c>
      <c r="H71" s="422"/>
      <c r="I71" s="424" t="s">
        <v>244</v>
      </c>
      <c r="J71" s="437">
        <v>0</v>
      </c>
      <c r="K71" s="437">
        <v>0</v>
      </c>
      <c r="L71" s="437">
        <v>0</v>
      </c>
      <c r="M71" s="437">
        <v>1</v>
      </c>
      <c r="N71" s="425">
        <v>2544</v>
      </c>
      <c r="O71" s="437">
        <v>6743</v>
      </c>
      <c r="P71" s="437">
        <v>8667</v>
      </c>
      <c r="Q71" s="425"/>
      <c r="R71" s="446" t="s">
        <v>450</v>
      </c>
    </row>
    <row r="72" spans="1:17">
      <c r="A72" s="409" t="s">
        <v>451</v>
      </c>
      <c r="B72" s="409"/>
      <c r="C72" s="409"/>
      <c r="D72" s="409"/>
      <c r="E72" s="409"/>
      <c r="F72" s="409"/>
      <c r="G72" s="409"/>
      <c r="H72" s="409"/>
      <c r="I72" s="409"/>
      <c r="J72" s="425"/>
      <c r="K72" s="425"/>
      <c r="L72" s="425"/>
      <c r="M72" s="425"/>
      <c r="N72" s="425"/>
      <c r="O72" s="425"/>
      <c r="P72" s="437"/>
      <c r="Q72" s="425"/>
    </row>
    <row r="73" spans="1:17">
      <c r="A73" s="10" t="s">
        <v>452</v>
      </c>
      <c r="B73" s="11"/>
      <c r="C73" s="448" t="s">
        <v>453</v>
      </c>
      <c r="D73" s="449" t="s">
        <v>453</v>
      </c>
      <c r="E73" s="12" t="s">
        <v>16</v>
      </c>
      <c r="F73" s="12" t="s">
        <v>17</v>
      </c>
      <c r="G73" s="12" t="s">
        <v>18</v>
      </c>
      <c r="H73" s="12"/>
      <c r="I73" s="424" t="s">
        <v>244</v>
      </c>
      <c r="J73" s="425"/>
      <c r="K73" s="36">
        <f>497340/10000</f>
        <v>49.734</v>
      </c>
      <c r="L73" s="36">
        <v>53.703</v>
      </c>
      <c r="M73" s="36">
        <v>129.06</v>
      </c>
      <c r="N73" s="36">
        <v>212.7735</v>
      </c>
      <c r="O73" s="36">
        <v>213.5079</v>
      </c>
      <c r="P73" s="36">
        <v>227.6559</v>
      </c>
      <c r="Q73" s="425"/>
    </row>
    <row r="74" ht="24" spans="1:17">
      <c r="A74" s="450"/>
      <c r="B74" s="11"/>
      <c r="C74" s="448" t="s">
        <v>454</v>
      </c>
      <c r="D74" s="449" t="s">
        <v>455</v>
      </c>
      <c r="E74" s="12" t="s">
        <v>16</v>
      </c>
      <c r="F74" s="12" t="s">
        <v>17</v>
      </c>
      <c r="G74" s="24" t="s">
        <v>46</v>
      </c>
      <c r="H74" s="12" t="s">
        <v>456</v>
      </c>
      <c r="I74" s="424" t="s">
        <v>244</v>
      </c>
      <c r="J74" s="425"/>
      <c r="K74" s="426">
        <f t="shared" ref="K74:P74" si="18">K73/K4*100</f>
        <v>36.3526058036693</v>
      </c>
      <c r="L74" s="426">
        <f t="shared" si="18"/>
        <v>31.8334321280379</v>
      </c>
      <c r="M74" s="426">
        <f t="shared" si="18"/>
        <v>37.4054430049561</v>
      </c>
      <c r="N74" s="426">
        <f t="shared" si="18"/>
        <v>36.8470863278206</v>
      </c>
      <c r="O74" s="426">
        <f t="shared" si="18"/>
        <v>33.9748102413952</v>
      </c>
      <c r="P74" s="426">
        <f t="shared" si="18"/>
        <v>33.3703551692294</v>
      </c>
      <c r="Q74" s="425"/>
    </row>
    <row r="75" s="1" customFormat="1" ht="21.95" customHeight="1" spans="1:18">
      <c r="A75" s="10" t="s">
        <v>452</v>
      </c>
      <c r="B75" s="11" t="s">
        <v>457</v>
      </c>
      <c r="C75" s="451" t="s">
        <v>458</v>
      </c>
      <c r="D75" s="54" t="s">
        <v>459</v>
      </c>
      <c r="E75" s="54" t="s">
        <v>285</v>
      </c>
      <c r="F75" s="54" t="s">
        <v>17</v>
      </c>
      <c r="G75" s="54" t="s">
        <v>196</v>
      </c>
      <c r="H75" s="54"/>
      <c r="I75" s="424" t="s">
        <v>244</v>
      </c>
      <c r="J75" s="437">
        <v>13</v>
      </c>
      <c r="K75" s="437">
        <v>13</v>
      </c>
      <c r="L75" s="437">
        <v>13</v>
      </c>
      <c r="M75" s="437">
        <v>13</v>
      </c>
      <c r="N75" s="437">
        <v>13</v>
      </c>
      <c r="O75" s="437">
        <v>13</v>
      </c>
      <c r="P75" s="437">
        <v>13</v>
      </c>
      <c r="Q75" s="423"/>
      <c r="R75" s="60" t="s">
        <v>460</v>
      </c>
    </row>
    <row r="76" s="1" customFormat="1" ht="21.95" customHeight="1" spans="1:18">
      <c r="A76" s="450"/>
      <c r="B76" s="11" t="s">
        <v>461</v>
      </c>
      <c r="C76" s="451" t="s">
        <v>462</v>
      </c>
      <c r="D76" s="451" t="s">
        <v>462</v>
      </c>
      <c r="E76" s="54" t="s">
        <v>285</v>
      </c>
      <c r="F76" s="54" t="s">
        <v>34</v>
      </c>
      <c r="G76" s="54" t="s">
        <v>463</v>
      </c>
      <c r="H76" s="54"/>
      <c r="I76" s="424" t="s">
        <v>244</v>
      </c>
      <c r="J76" s="61">
        <v>529.61</v>
      </c>
      <c r="K76" s="61">
        <v>526.61</v>
      </c>
      <c r="L76" s="61">
        <v>529.84</v>
      </c>
      <c r="M76" s="61">
        <v>527.49</v>
      </c>
      <c r="N76" s="61">
        <v>529.43</v>
      </c>
      <c r="O76" s="61">
        <v>536.95</v>
      </c>
      <c r="P76" s="61">
        <v>537.91</v>
      </c>
      <c r="Q76" s="423"/>
      <c r="R76" s="480" t="s">
        <v>464</v>
      </c>
    </row>
    <row r="77" spans="1:17">
      <c r="A77" s="409" t="s">
        <v>465</v>
      </c>
      <c r="B77" s="409"/>
      <c r="C77" s="409"/>
      <c r="D77" s="409"/>
      <c r="E77" s="409"/>
      <c r="F77" s="409"/>
      <c r="G77" s="409"/>
      <c r="H77" s="409"/>
      <c r="I77" s="409"/>
      <c r="J77" s="425"/>
      <c r="K77" s="425"/>
      <c r="L77" s="425"/>
      <c r="M77" s="425"/>
      <c r="N77" s="425"/>
      <c r="O77" s="425"/>
      <c r="P77" s="425"/>
      <c r="Q77" s="425"/>
    </row>
    <row r="78" spans="1:17">
      <c r="A78" s="10" t="s">
        <v>466</v>
      </c>
      <c r="B78" s="11"/>
      <c r="C78" s="449" t="s">
        <v>467</v>
      </c>
      <c r="D78" s="452" t="s">
        <v>468</v>
      </c>
      <c r="E78" s="12" t="s">
        <v>16</v>
      </c>
      <c r="F78" s="12" t="s">
        <v>17</v>
      </c>
      <c r="G78" s="12" t="s">
        <v>18</v>
      </c>
      <c r="H78" s="12"/>
      <c r="I78" s="424" t="s">
        <v>244</v>
      </c>
      <c r="J78" s="425"/>
      <c r="K78" s="425">
        <v>0</v>
      </c>
      <c r="L78" s="425">
        <v>0</v>
      </c>
      <c r="M78" s="36">
        <f>263520/10000</f>
        <v>26.352</v>
      </c>
      <c r="N78" s="36">
        <v>28.512</v>
      </c>
      <c r="O78" s="36">
        <v>31.4496</v>
      </c>
      <c r="P78" s="36">
        <v>31.4496</v>
      </c>
      <c r="Q78" s="425"/>
    </row>
    <row r="79" ht="36" customHeight="1" spans="1:17">
      <c r="A79" s="450"/>
      <c r="B79" s="453"/>
      <c r="C79" s="454" t="s">
        <v>469</v>
      </c>
      <c r="D79" s="455" t="s">
        <v>470</v>
      </c>
      <c r="E79" s="357" t="s">
        <v>16</v>
      </c>
      <c r="F79" s="357" t="s">
        <v>17</v>
      </c>
      <c r="G79" s="456" t="s">
        <v>46</v>
      </c>
      <c r="H79" s="12" t="s">
        <v>471</v>
      </c>
      <c r="I79" s="424" t="s">
        <v>244</v>
      </c>
      <c r="J79" s="425"/>
      <c r="K79" s="426">
        <f t="shared" ref="K79:P79" si="19">K78/K4*100</f>
        <v>0</v>
      </c>
      <c r="L79" s="426">
        <f t="shared" si="19"/>
        <v>0</v>
      </c>
      <c r="M79" s="426">
        <f t="shared" si="19"/>
        <v>7.63759673071907</v>
      </c>
      <c r="N79" s="426">
        <f t="shared" si="19"/>
        <v>4.93757035241146</v>
      </c>
      <c r="O79" s="426">
        <f t="shared" si="19"/>
        <v>5.0044714606241</v>
      </c>
      <c r="P79" s="426">
        <f t="shared" si="19"/>
        <v>4.60995881033699</v>
      </c>
      <c r="Q79" s="425"/>
    </row>
    <row r="80" s="1" customFormat="1" spans="1:18">
      <c r="A80" s="10" t="s">
        <v>466</v>
      </c>
      <c r="B80" s="11" t="s">
        <v>472</v>
      </c>
      <c r="C80" s="12" t="s">
        <v>473</v>
      </c>
      <c r="D80" s="12" t="s">
        <v>473</v>
      </c>
      <c r="E80" s="12" t="s">
        <v>285</v>
      </c>
      <c r="F80" s="12" t="s">
        <v>474</v>
      </c>
      <c r="G80" s="12" t="s">
        <v>289</v>
      </c>
      <c r="H80" s="12"/>
      <c r="I80" s="424" t="s">
        <v>244</v>
      </c>
      <c r="J80" s="437">
        <v>134.0578183275</v>
      </c>
      <c r="K80" s="437">
        <v>134.4174444083</v>
      </c>
      <c r="L80" s="437">
        <v>134.8232032648</v>
      </c>
      <c r="M80" s="437">
        <v>137.0435477009</v>
      </c>
      <c r="N80" s="437">
        <v>137.6191168695</v>
      </c>
      <c r="O80" s="437">
        <v>152.7502677839</v>
      </c>
      <c r="P80" s="437">
        <v>156.5580908115</v>
      </c>
      <c r="Q80" s="423"/>
      <c r="R80" s="480" t="s">
        <v>475</v>
      </c>
    </row>
    <row r="81" s="1" customFormat="1" ht="24" spans="1:18">
      <c r="A81" s="450"/>
      <c r="B81" s="11" t="s">
        <v>476</v>
      </c>
      <c r="C81" s="12" t="s">
        <v>477</v>
      </c>
      <c r="D81" s="12" t="s">
        <v>478</v>
      </c>
      <c r="E81" s="12" t="s">
        <v>285</v>
      </c>
      <c r="F81" s="12" t="s">
        <v>17</v>
      </c>
      <c r="G81" s="12" t="s">
        <v>46</v>
      </c>
      <c r="H81" s="12" t="s">
        <v>479</v>
      </c>
      <c r="I81" s="424" t="s">
        <v>244</v>
      </c>
      <c r="J81" s="437">
        <v>2.51897707844125</v>
      </c>
      <c r="K81" s="437">
        <v>2.5499769790087</v>
      </c>
      <c r="L81" s="437">
        <v>2.51289043462737</v>
      </c>
      <c r="M81" s="437">
        <v>2.60461644377337</v>
      </c>
      <c r="N81" s="437">
        <v>2.58700227395576</v>
      </c>
      <c r="O81" s="437">
        <v>2.79165386840883</v>
      </c>
      <c r="P81" s="437">
        <v>2.80851371369607</v>
      </c>
      <c r="Q81" s="423"/>
      <c r="R81" s="480" t="s">
        <v>480</v>
      </c>
    </row>
    <row r="82" s="1" customFormat="1" spans="1:18">
      <c r="A82" s="450"/>
      <c r="B82" s="11" t="s">
        <v>481</v>
      </c>
      <c r="C82" s="12" t="s">
        <v>482</v>
      </c>
      <c r="D82" s="12" t="s">
        <v>482</v>
      </c>
      <c r="E82" s="12" t="s">
        <v>285</v>
      </c>
      <c r="F82" s="12" t="s">
        <v>474</v>
      </c>
      <c r="G82" s="12" t="s">
        <v>289</v>
      </c>
      <c r="H82" s="12"/>
      <c r="I82" s="424" t="s">
        <v>244</v>
      </c>
      <c r="J82" s="437">
        <v>63.8331542101</v>
      </c>
      <c r="K82" s="437">
        <v>61.0172998415</v>
      </c>
      <c r="L82" s="437">
        <v>60.2552257956</v>
      </c>
      <c r="M82" s="437">
        <v>61.6438668853</v>
      </c>
      <c r="N82" s="437">
        <v>62.7057711876</v>
      </c>
      <c r="O82" s="437">
        <v>64.0652613225</v>
      </c>
      <c r="P82" s="437">
        <v>70.6827346202</v>
      </c>
      <c r="Q82" s="423"/>
      <c r="R82" s="480" t="s">
        <v>483</v>
      </c>
    </row>
    <row r="83" s="1" customFormat="1" spans="1:18">
      <c r="A83" s="450"/>
      <c r="B83" s="11" t="s">
        <v>484</v>
      </c>
      <c r="C83" s="12" t="s">
        <v>485</v>
      </c>
      <c r="D83" s="12" t="s">
        <v>485</v>
      </c>
      <c r="E83" s="12" t="s">
        <v>285</v>
      </c>
      <c r="F83" s="12" t="s">
        <v>474</v>
      </c>
      <c r="G83" s="12" t="s">
        <v>46</v>
      </c>
      <c r="H83" s="12"/>
      <c r="I83" s="424" t="s">
        <v>244</v>
      </c>
      <c r="J83" s="467">
        <v>0.0132</v>
      </c>
      <c r="K83" s="467">
        <v>0.0128</v>
      </c>
      <c r="L83" s="467">
        <v>0.0124</v>
      </c>
      <c r="M83" s="468">
        <v>0.0129</v>
      </c>
      <c r="N83" s="467">
        <v>0.013</v>
      </c>
      <c r="O83" s="467">
        <v>0.0129</v>
      </c>
      <c r="P83" s="444">
        <v>0.0138</v>
      </c>
      <c r="Q83" s="423"/>
      <c r="R83" s="480" t="s">
        <v>486</v>
      </c>
    </row>
    <row r="84" s="323" customFormat="1" ht="15" customHeight="1" spans="1:17">
      <c r="A84" s="409" t="s">
        <v>487</v>
      </c>
      <c r="B84" s="409"/>
      <c r="C84" s="409"/>
      <c r="D84" s="409"/>
      <c r="E84" s="409"/>
      <c r="F84" s="409"/>
      <c r="G84" s="409"/>
      <c r="H84" s="409"/>
      <c r="I84" s="409"/>
      <c r="J84" s="469"/>
      <c r="K84" s="470"/>
      <c r="L84" s="470"/>
      <c r="M84" s="470"/>
      <c r="N84" s="470"/>
      <c r="O84" s="470"/>
      <c r="P84" s="470"/>
      <c r="Q84" s="469"/>
    </row>
    <row r="85" s="1" customFormat="1" ht="24" spans="1:17">
      <c r="A85" s="380" t="s">
        <v>488</v>
      </c>
      <c r="B85" s="457"/>
      <c r="C85" s="52" t="s">
        <v>489</v>
      </c>
      <c r="D85" s="52" t="s">
        <v>490</v>
      </c>
      <c r="E85" s="52" t="s">
        <v>16</v>
      </c>
      <c r="F85" s="458" t="s">
        <v>17</v>
      </c>
      <c r="G85" s="24" t="s">
        <v>18</v>
      </c>
      <c r="H85" s="451"/>
      <c r="I85" s="424" t="s">
        <v>244</v>
      </c>
      <c r="J85" s="423"/>
      <c r="K85" s="36">
        <f>306990/10000</f>
        <v>30.699</v>
      </c>
      <c r="L85" s="36">
        <v>36.6984</v>
      </c>
      <c r="M85" s="36">
        <v>87.3774</v>
      </c>
      <c r="N85" s="36">
        <v>172.8459</v>
      </c>
      <c r="O85" s="36">
        <v>185.0769</v>
      </c>
      <c r="P85" s="36">
        <v>185.6169</v>
      </c>
      <c r="Q85" s="423"/>
    </row>
    <row r="86" s="1" customFormat="1" ht="24" spans="1:17">
      <c r="A86" s="459"/>
      <c r="B86" s="457"/>
      <c r="C86" s="52" t="s">
        <v>491</v>
      </c>
      <c r="D86" s="52" t="s">
        <v>492</v>
      </c>
      <c r="E86" s="52" t="s">
        <v>16</v>
      </c>
      <c r="F86" s="458" t="s">
        <v>17</v>
      </c>
      <c r="G86" s="12" t="s">
        <v>46</v>
      </c>
      <c r="H86" s="12" t="s">
        <v>493</v>
      </c>
      <c r="I86" s="424" t="s">
        <v>244</v>
      </c>
      <c r="J86" s="423"/>
      <c r="K86" s="426">
        <f t="shared" ref="K86:P86" si="20">K85/K4*100</f>
        <v>22.4391491850011</v>
      </c>
      <c r="L86" s="426">
        <f t="shared" si="20"/>
        <v>21.7536455245999</v>
      </c>
      <c r="M86" s="426">
        <f t="shared" si="20"/>
        <v>25.3245804712634</v>
      </c>
      <c r="N86" s="426">
        <f t="shared" si="20"/>
        <v>29.9326175426444</v>
      </c>
      <c r="O86" s="426">
        <f t="shared" si="20"/>
        <v>29.4506786754292</v>
      </c>
      <c r="P86" s="426">
        <f t="shared" si="20"/>
        <v>27.2081763679805</v>
      </c>
      <c r="Q86" s="423"/>
    </row>
    <row r="87" s="390" customFormat="1" ht="24" spans="1:18">
      <c r="A87" s="380" t="s">
        <v>488</v>
      </c>
      <c r="B87" s="457" t="s">
        <v>494</v>
      </c>
      <c r="C87" s="52" t="s">
        <v>495</v>
      </c>
      <c r="D87" s="69" t="s">
        <v>496</v>
      </c>
      <c r="E87" s="69" t="s">
        <v>497</v>
      </c>
      <c r="F87" s="69" t="s">
        <v>34</v>
      </c>
      <c r="G87" s="69" t="s">
        <v>196</v>
      </c>
      <c r="H87" s="69"/>
      <c r="I87" s="424" t="s">
        <v>244</v>
      </c>
      <c r="J87" s="61">
        <v>123</v>
      </c>
      <c r="K87" s="471" t="s">
        <v>498</v>
      </c>
      <c r="L87" s="471" t="s">
        <v>499</v>
      </c>
      <c r="M87" s="471" t="s">
        <v>500</v>
      </c>
      <c r="N87" s="471" t="s">
        <v>501</v>
      </c>
      <c r="O87" s="471" t="s">
        <v>502</v>
      </c>
      <c r="P87" s="471" t="s">
        <v>503</v>
      </c>
      <c r="Q87" s="481">
        <v>45832</v>
      </c>
      <c r="R87" s="446" t="s">
        <v>504</v>
      </c>
    </row>
    <row r="88" s="391" customFormat="1" ht="31.9" customHeight="1" spans="1:18">
      <c r="A88" s="380"/>
      <c r="B88" s="457" t="s">
        <v>505</v>
      </c>
      <c r="C88" s="54" t="s">
        <v>506</v>
      </c>
      <c r="D88" s="52" t="s">
        <v>507</v>
      </c>
      <c r="E88" s="52" t="s">
        <v>285</v>
      </c>
      <c r="F88" s="52" t="s">
        <v>17</v>
      </c>
      <c r="G88" s="52" t="s">
        <v>64</v>
      </c>
      <c r="H88" s="460"/>
      <c r="I88" s="424" t="s">
        <v>244</v>
      </c>
      <c r="J88" s="437">
        <v>2230</v>
      </c>
      <c r="K88" s="437">
        <v>2261</v>
      </c>
      <c r="L88" s="437">
        <v>2276</v>
      </c>
      <c r="M88" s="437">
        <v>2338</v>
      </c>
      <c r="N88" s="437">
        <v>2377</v>
      </c>
      <c r="O88" s="437">
        <v>2409</v>
      </c>
      <c r="P88" s="437">
        <v>2459</v>
      </c>
      <c r="R88" s="60" t="s">
        <v>508</v>
      </c>
    </row>
    <row r="89" s="1" customFormat="1" ht="24" spans="1:18">
      <c r="A89" s="380"/>
      <c r="B89" s="457" t="s">
        <v>509</v>
      </c>
      <c r="C89" s="54" t="s">
        <v>510</v>
      </c>
      <c r="D89" s="52" t="s">
        <v>511</v>
      </c>
      <c r="E89" s="52" t="s">
        <v>285</v>
      </c>
      <c r="F89" s="52" t="s">
        <v>34</v>
      </c>
      <c r="G89" s="52" t="s">
        <v>64</v>
      </c>
      <c r="H89" s="52"/>
      <c r="I89" s="424" t="s">
        <v>244</v>
      </c>
      <c r="J89" s="437">
        <v>1447</v>
      </c>
      <c r="K89" s="437">
        <v>1459</v>
      </c>
      <c r="L89" s="437">
        <v>1454</v>
      </c>
      <c r="M89" s="437">
        <v>1533</v>
      </c>
      <c r="N89" s="437">
        <v>1601</v>
      </c>
      <c r="O89" s="437">
        <v>1595</v>
      </c>
      <c r="P89" s="437">
        <v>1614</v>
      </c>
      <c r="Q89" s="423"/>
      <c r="R89" s="60" t="s">
        <v>512</v>
      </c>
    </row>
    <row r="90" s="391" customFormat="1" ht="33.75" customHeight="1" spans="1:18">
      <c r="A90" s="380"/>
      <c r="B90" s="457" t="s">
        <v>513</v>
      </c>
      <c r="C90" s="461" t="s">
        <v>514</v>
      </c>
      <c r="D90" s="461" t="s">
        <v>515</v>
      </c>
      <c r="E90" s="52" t="s">
        <v>285</v>
      </c>
      <c r="F90" s="52" t="s">
        <v>34</v>
      </c>
      <c r="G90" s="461" t="s">
        <v>46</v>
      </c>
      <c r="H90" s="461" t="s">
        <v>516</v>
      </c>
      <c r="I90" s="424" t="s">
        <v>244</v>
      </c>
      <c r="J90" s="472">
        <f>J89/J88*100%</f>
        <v>0.648878923766816</v>
      </c>
      <c r="K90" s="472">
        <f t="shared" ref="K90:P90" si="21">K89/K88*100%</f>
        <v>0.645289694825299</v>
      </c>
      <c r="L90" s="472">
        <f t="shared" si="21"/>
        <v>0.63884007029877</v>
      </c>
      <c r="M90" s="472">
        <f t="shared" si="21"/>
        <v>0.655688622754491</v>
      </c>
      <c r="N90" s="472">
        <f t="shared" si="21"/>
        <v>0.673538073201514</v>
      </c>
      <c r="O90" s="472">
        <f t="shared" si="21"/>
        <v>0.662100456621005</v>
      </c>
      <c r="P90" s="472">
        <f t="shared" si="21"/>
        <v>0.656364375762505</v>
      </c>
      <c r="R90" s="60" t="s">
        <v>517</v>
      </c>
    </row>
    <row r="91" s="391" customFormat="1" ht="30" customHeight="1" spans="1:18">
      <c r="A91" s="380" t="s">
        <v>518</v>
      </c>
      <c r="B91" s="462" t="s">
        <v>519</v>
      </c>
      <c r="C91" s="52" t="s">
        <v>520</v>
      </c>
      <c r="D91" s="52" t="s">
        <v>521</v>
      </c>
      <c r="E91" s="52" t="s">
        <v>522</v>
      </c>
      <c r="F91" s="52" t="s">
        <v>34</v>
      </c>
      <c r="G91" s="52" t="s">
        <v>523</v>
      </c>
      <c r="H91" s="52"/>
      <c r="I91" s="424" t="s">
        <v>244</v>
      </c>
      <c r="J91" s="473"/>
      <c r="K91" s="391">
        <v>88.92</v>
      </c>
      <c r="L91" s="391">
        <v>18.63</v>
      </c>
      <c r="M91" s="391">
        <v>22.62</v>
      </c>
      <c r="N91" s="391">
        <v>28.1</v>
      </c>
      <c r="O91" s="391">
        <v>25.58</v>
      </c>
      <c r="P91" s="391">
        <v>17.58</v>
      </c>
      <c r="R91" s="60" t="s">
        <v>524</v>
      </c>
    </row>
    <row r="92" s="391" customFormat="1" ht="31.9" customHeight="1" spans="1:16">
      <c r="A92" s="380"/>
      <c r="B92" s="11" t="s">
        <v>525</v>
      </c>
      <c r="C92" s="52" t="s">
        <v>526</v>
      </c>
      <c r="D92" s="52" t="s">
        <v>526</v>
      </c>
      <c r="E92" s="52" t="s">
        <v>522</v>
      </c>
      <c r="F92" s="52" t="s">
        <v>34</v>
      </c>
      <c r="G92" s="52" t="s">
        <v>523</v>
      </c>
      <c r="H92" s="52"/>
      <c r="I92" s="424" t="s">
        <v>244</v>
      </c>
      <c r="J92" s="473"/>
      <c r="K92" s="391">
        <v>41.63</v>
      </c>
      <c r="L92" s="391">
        <v>17.39</v>
      </c>
      <c r="M92" s="391">
        <v>18.71</v>
      </c>
      <c r="N92" s="391">
        <v>21.3</v>
      </c>
      <c r="O92" s="391">
        <v>18.78</v>
      </c>
      <c r="P92" s="391">
        <v>16.19</v>
      </c>
    </row>
    <row r="93" s="391" customFormat="1" ht="35.85" customHeight="1" spans="1:16">
      <c r="A93" s="380"/>
      <c r="B93" s="462" t="s">
        <v>527</v>
      </c>
      <c r="C93" s="52" t="s">
        <v>528</v>
      </c>
      <c r="D93" s="52" t="s">
        <v>529</v>
      </c>
      <c r="E93" s="52" t="s">
        <v>522</v>
      </c>
      <c r="F93" s="52" t="s">
        <v>34</v>
      </c>
      <c r="G93" s="52" t="s">
        <v>76</v>
      </c>
      <c r="H93" s="52"/>
      <c r="I93" s="424" t="s">
        <v>244</v>
      </c>
      <c r="J93" s="473"/>
      <c r="K93" s="391">
        <v>238.94</v>
      </c>
      <c r="L93" s="391">
        <v>134.5</v>
      </c>
      <c r="M93" s="391">
        <v>328.33</v>
      </c>
      <c r="N93" s="391">
        <v>149.65</v>
      </c>
      <c r="O93" s="391">
        <v>150.31</v>
      </c>
      <c r="P93" s="391">
        <v>158.3</v>
      </c>
    </row>
    <row r="94" s="391" customFormat="1" ht="33.75" customHeight="1" spans="1:16">
      <c r="A94" s="380"/>
      <c r="B94" s="11" t="s">
        <v>530</v>
      </c>
      <c r="C94" s="381" t="s">
        <v>531</v>
      </c>
      <c r="D94" s="52" t="s">
        <v>532</v>
      </c>
      <c r="E94" s="52" t="s">
        <v>522</v>
      </c>
      <c r="F94" s="52" t="s">
        <v>34</v>
      </c>
      <c r="G94" s="52" t="s">
        <v>46</v>
      </c>
      <c r="H94" s="52" t="s">
        <v>533</v>
      </c>
      <c r="I94" s="424" t="s">
        <v>244</v>
      </c>
      <c r="J94" s="474"/>
      <c r="K94" s="475">
        <v>99.9830355507</v>
      </c>
      <c r="L94" s="475">
        <v>99.9964874690458</v>
      </c>
      <c r="M94" s="475">
        <v>99.9692323088755</v>
      </c>
      <c r="N94" s="475">
        <v>99.9940274587584</v>
      </c>
      <c r="O94" s="475">
        <v>99.9593421320118</v>
      </c>
      <c r="P94" s="475">
        <v>99.9815836945999</v>
      </c>
    </row>
    <row r="95" s="391" customFormat="1" ht="33.75" customHeight="1" spans="1:16">
      <c r="A95" s="380"/>
      <c r="B95" s="11"/>
      <c r="C95" s="463" t="s">
        <v>534</v>
      </c>
      <c r="D95" s="53" t="s">
        <v>535</v>
      </c>
      <c r="E95" s="48" t="s">
        <v>536</v>
      </c>
      <c r="F95" s="12" t="s">
        <v>34</v>
      </c>
      <c r="G95" s="12" t="s">
        <v>196</v>
      </c>
      <c r="H95" s="52"/>
      <c r="I95" s="424" t="s">
        <v>244</v>
      </c>
      <c r="J95" s="476"/>
      <c r="K95" s="477">
        <v>49</v>
      </c>
      <c r="L95" s="477">
        <v>29</v>
      </c>
      <c r="M95" s="477">
        <v>46</v>
      </c>
      <c r="N95" s="477">
        <v>37</v>
      </c>
      <c r="O95" s="477">
        <v>35</v>
      </c>
      <c r="P95" s="478">
        <v>37</v>
      </c>
    </row>
    <row r="96" s="391" customFormat="1" ht="33.75" customHeight="1" spans="1:16">
      <c r="A96" s="380"/>
      <c r="B96" s="11"/>
      <c r="C96" s="148" t="s">
        <v>537</v>
      </c>
      <c r="D96" s="53" t="s">
        <v>538</v>
      </c>
      <c r="E96" s="48" t="s">
        <v>536</v>
      </c>
      <c r="F96" s="12" t="s">
        <v>34</v>
      </c>
      <c r="G96" s="12" t="s">
        <v>196</v>
      </c>
      <c r="H96" s="52"/>
      <c r="I96" s="424" t="s">
        <v>244</v>
      </c>
      <c r="J96" s="476"/>
      <c r="K96" s="477">
        <v>7</v>
      </c>
      <c r="L96" s="477">
        <v>8</v>
      </c>
      <c r="M96" s="477">
        <v>9</v>
      </c>
      <c r="N96" s="477">
        <v>11</v>
      </c>
      <c r="O96" s="477">
        <v>9</v>
      </c>
      <c r="P96" s="477">
        <v>6</v>
      </c>
    </row>
    <row r="97" ht="14.25" spans="1:17">
      <c r="A97" s="380"/>
      <c r="B97" s="464" t="s">
        <v>539</v>
      </c>
      <c r="C97" s="465" t="s">
        <v>540</v>
      </c>
      <c r="D97" s="55" t="s">
        <v>541</v>
      </c>
      <c r="E97" s="48" t="s">
        <v>536</v>
      </c>
      <c r="F97" s="12" t="s">
        <v>17</v>
      </c>
      <c r="G97" s="55" t="s">
        <v>196</v>
      </c>
      <c r="H97" s="55"/>
      <c r="I97" s="424" t="s">
        <v>244</v>
      </c>
      <c r="J97" s="316">
        <v>50</v>
      </c>
      <c r="K97" s="316">
        <v>4</v>
      </c>
      <c r="L97" s="316">
        <v>9</v>
      </c>
      <c r="M97" s="316">
        <v>15</v>
      </c>
      <c r="N97" s="316">
        <v>26</v>
      </c>
      <c r="O97" s="316">
        <v>32</v>
      </c>
      <c r="P97" s="316">
        <v>34</v>
      </c>
      <c r="Q97" s="425"/>
    </row>
    <row r="98" ht="14.25" spans="1:17">
      <c r="A98" s="380"/>
      <c r="B98" s="464" t="s">
        <v>542</v>
      </c>
      <c r="C98" s="465" t="s">
        <v>543</v>
      </c>
      <c r="D98" s="55" t="s">
        <v>544</v>
      </c>
      <c r="E98" s="48" t="s">
        <v>536</v>
      </c>
      <c r="F98" s="12" t="s">
        <v>17</v>
      </c>
      <c r="G98" s="55" t="s">
        <v>196</v>
      </c>
      <c r="H98" s="55"/>
      <c r="I98" s="424" t="s">
        <v>244</v>
      </c>
      <c r="J98" s="316">
        <v>10</v>
      </c>
      <c r="K98" s="316">
        <v>3</v>
      </c>
      <c r="L98" s="316">
        <v>3</v>
      </c>
      <c r="M98" s="316">
        <v>5</v>
      </c>
      <c r="N98" s="316">
        <v>8</v>
      </c>
      <c r="O98" s="316">
        <v>9</v>
      </c>
      <c r="P98" s="316">
        <v>10</v>
      </c>
      <c r="Q98" s="425"/>
    </row>
    <row r="99" ht="18.75" customHeight="1" spans="1:17">
      <c r="A99" s="380"/>
      <c r="B99" s="466"/>
      <c r="C99" s="54" t="s">
        <v>545</v>
      </c>
      <c r="D99" s="55" t="s">
        <v>546</v>
      </c>
      <c r="E99" s="48" t="s">
        <v>536</v>
      </c>
      <c r="F99" s="12" t="s">
        <v>17</v>
      </c>
      <c r="G99" s="55" t="s">
        <v>196</v>
      </c>
      <c r="H99" s="55"/>
      <c r="I99" s="424" t="s">
        <v>244</v>
      </c>
      <c r="J99" s="316">
        <v>0</v>
      </c>
      <c r="K99" s="316">
        <v>0</v>
      </c>
      <c r="L99" s="316">
        <v>0</v>
      </c>
      <c r="M99" s="316">
        <v>0</v>
      </c>
      <c r="N99" s="316">
        <v>0</v>
      </c>
      <c r="O99" s="316">
        <v>0</v>
      </c>
      <c r="P99" s="316">
        <v>0</v>
      </c>
      <c r="Q99" s="425"/>
    </row>
    <row r="100" ht="24" spans="1:17">
      <c r="A100" s="380"/>
      <c r="B100" s="464" t="s">
        <v>547</v>
      </c>
      <c r="C100" s="465" t="s">
        <v>548</v>
      </c>
      <c r="D100" s="382" t="s">
        <v>549</v>
      </c>
      <c r="E100" s="48" t="s">
        <v>536</v>
      </c>
      <c r="F100" s="12" t="s">
        <v>17</v>
      </c>
      <c r="G100" s="55" t="s">
        <v>196</v>
      </c>
      <c r="H100" s="55"/>
      <c r="I100" s="424" t="s">
        <v>244</v>
      </c>
      <c r="J100" s="316">
        <v>60</v>
      </c>
      <c r="K100" s="316">
        <v>7</v>
      </c>
      <c r="L100" s="316">
        <v>12</v>
      </c>
      <c r="M100" s="316">
        <v>20</v>
      </c>
      <c r="N100" s="316">
        <v>34</v>
      </c>
      <c r="O100" s="316">
        <v>41</v>
      </c>
      <c r="P100" s="316">
        <v>44</v>
      </c>
      <c r="Q100" s="425"/>
    </row>
    <row r="101" ht="36" spans="1:17">
      <c r="A101" s="380"/>
      <c r="B101" s="464" t="s">
        <v>550</v>
      </c>
      <c r="C101" s="465" t="s">
        <v>551</v>
      </c>
      <c r="D101" s="382" t="s">
        <v>552</v>
      </c>
      <c r="E101" s="55" t="s">
        <v>16</v>
      </c>
      <c r="F101" s="12" t="s">
        <v>51</v>
      </c>
      <c r="G101" s="55" t="s">
        <v>81</v>
      </c>
      <c r="H101" s="55"/>
      <c r="I101" s="424" t="s">
        <v>244</v>
      </c>
      <c r="J101" s="479"/>
      <c r="K101" s="476"/>
      <c r="L101" s="476"/>
      <c r="M101" s="476"/>
      <c r="N101" s="476"/>
      <c r="O101" s="476"/>
      <c r="P101" s="476"/>
      <c r="Q101" s="425"/>
    </row>
    <row r="103" spans="10:10">
      <c r="J103" s="52"/>
    </row>
    <row r="104" spans="10:10">
      <c r="J104" s="52"/>
    </row>
    <row r="105" spans="10:10">
      <c r="J105" s="52"/>
    </row>
    <row r="106" spans="10:10">
      <c r="J106" s="381"/>
    </row>
    <row r="108" spans="10:15">
      <c r="J108" s="475"/>
      <c r="K108" s="426"/>
      <c r="L108" s="426"/>
      <c r="M108" s="426"/>
      <c r="N108" s="426"/>
      <c r="O108" s="426"/>
    </row>
    <row r="109" spans="10:10">
      <c r="J109" s="475"/>
    </row>
    <row r="110" spans="10:10">
      <c r="J110" s="475"/>
    </row>
    <row r="111" spans="10:10">
      <c r="J111" s="475"/>
    </row>
    <row r="112" spans="10:10">
      <c r="J112" s="475"/>
    </row>
    <row r="113" spans="10:10">
      <c r="J113" s="475"/>
    </row>
  </sheetData>
  <sheetProtection formatCells="0" insertHyperlinks="0" autoFilter="0"/>
  <autoFilter ref="A1:S113">
    <extLst/>
  </autoFilter>
  <mergeCells count="22">
    <mergeCell ref="A2:H2"/>
    <mergeCell ref="A24:H24"/>
    <mergeCell ref="A25:H25"/>
    <mergeCell ref="A28:H28"/>
    <mergeCell ref="A49:H49"/>
    <mergeCell ref="A72:H72"/>
    <mergeCell ref="A77:H77"/>
    <mergeCell ref="A84:H84"/>
    <mergeCell ref="A3:A16"/>
    <mergeCell ref="A17:A23"/>
    <mergeCell ref="A26:A27"/>
    <mergeCell ref="A29:A30"/>
    <mergeCell ref="A31:A48"/>
    <mergeCell ref="A50:A51"/>
    <mergeCell ref="A52:A71"/>
    <mergeCell ref="A73:A74"/>
    <mergeCell ref="A75:A76"/>
    <mergeCell ref="A78:A79"/>
    <mergeCell ref="A80:A83"/>
    <mergeCell ref="A85:A86"/>
    <mergeCell ref="A87:A90"/>
    <mergeCell ref="A91:A101"/>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113"/>
  <sheetViews>
    <sheetView workbookViewId="0">
      <pane ySplit="1" topLeftCell="A2" activePane="bottomLeft" state="frozen"/>
      <selection/>
      <selection pane="bottomLeft" activeCell="I2" sqref="I2"/>
    </sheetView>
  </sheetViews>
  <sheetFormatPr defaultColWidth="9" defaultRowHeight="13.5"/>
  <cols>
    <col min="1" max="1" width="23.7583333333333" customWidth="1"/>
    <col min="2" max="2" width="11.7583333333333" hidden="1" customWidth="1"/>
    <col min="3" max="3" width="32" customWidth="1"/>
    <col min="4" max="4" width="20.875" customWidth="1"/>
    <col min="5" max="5" width="12.2583333333333" customWidth="1"/>
    <col min="8" max="9" width="20.5" customWidth="1"/>
    <col min="10" max="10" width="24.125" customWidth="1"/>
    <col min="11" max="11" width="12.7583333333333" customWidth="1"/>
    <col min="12" max="12" width="12.625" customWidth="1"/>
    <col min="13" max="13" width="13.5" customWidth="1"/>
    <col min="14" max="14" width="14.5" customWidth="1"/>
    <col min="15" max="15" width="13.625" customWidth="1"/>
    <col min="16" max="16" width="16" customWidth="1"/>
    <col min="17" max="17" width="19.875" customWidth="1"/>
    <col min="18" max="18" width="52.875" customWidth="1"/>
  </cols>
  <sheetData>
    <row r="1" ht="28.5" spans="1:19">
      <c r="A1" s="392" t="s">
        <v>0</v>
      </c>
      <c r="B1" s="393" t="s">
        <v>1</v>
      </c>
      <c r="C1" s="393" t="s">
        <v>231</v>
      </c>
      <c r="D1" s="393" t="s">
        <v>232</v>
      </c>
      <c r="E1" s="393" t="s">
        <v>233</v>
      </c>
      <c r="F1" s="393" t="s">
        <v>5</v>
      </c>
      <c r="G1" s="393" t="s">
        <v>6</v>
      </c>
      <c r="H1" s="393" t="s">
        <v>234</v>
      </c>
      <c r="I1" s="30" t="s">
        <v>235</v>
      </c>
      <c r="J1" s="30" t="s">
        <v>236</v>
      </c>
      <c r="K1" s="31">
        <v>45688</v>
      </c>
      <c r="L1" s="31">
        <v>45716</v>
      </c>
      <c r="M1" s="31">
        <v>45747</v>
      </c>
      <c r="N1" s="31">
        <v>45777</v>
      </c>
      <c r="O1" s="31">
        <v>45808</v>
      </c>
      <c r="P1" s="31">
        <v>45833</v>
      </c>
      <c r="Q1" s="31" t="s">
        <v>237</v>
      </c>
      <c r="S1" s="91" t="s">
        <v>238</v>
      </c>
    </row>
    <row r="2" s="1" customFormat="1" ht="26.1" customHeight="1" spans="1:17">
      <c r="A2" s="8" t="s">
        <v>239</v>
      </c>
      <c r="B2" s="9"/>
      <c r="C2" s="9"/>
      <c r="D2" s="9"/>
      <c r="E2" s="9"/>
      <c r="F2" s="9"/>
      <c r="G2" s="9"/>
      <c r="H2" s="9"/>
      <c r="I2" s="32"/>
      <c r="J2" s="423"/>
      <c r="K2" s="423"/>
      <c r="L2" s="423"/>
      <c r="M2" s="423"/>
      <c r="N2" s="423"/>
      <c r="O2" s="423"/>
      <c r="P2" s="423"/>
      <c r="Q2" s="423"/>
    </row>
    <row r="3" ht="24" spans="1:17">
      <c r="A3" s="394" t="s">
        <v>240</v>
      </c>
      <c r="B3" s="395"/>
      <c r="C3" s="396" t="s">
        <v>241</v>
      </c>
      <c r="D3" s="12" t="s">
        <v>242</v>
      </c>
      <c r="E3" s="12" t="s">
        <v>16</v>
      </c>
      <c r="F3" s="12" t="s">
        <v>243</v>
      </c>
      <c r="G3" s="12" t="s">
        <v>18</v>
      </c>
      <c r="H3" s="12"/>
      <c r="I3" s="424" t="s">
        <v>244</v>
      </c>
      <c r="J3" s="425">
        <v>1455</v>
      </c>
      <c r="K3" s="425"/>
      <c r="L3" s="425"/>
      <c r="M3" s="425"/>
      <c r="N3" s="425"/>
      <c r="O3" s="425"/>
      <c r="P3" s="425"/>
      <c r="Q3" s="425"/>
    </row>
    <row r="4" ht="24" spans="1:17">
      <c r="A4" s="14"/>
      <c r="B4" s="395"/>
      <c r="C4" s="12" t="s">
        <v>245</v>
      </c>
      <c r="D4" s="12" t="s">
        <v>246</v>
      </c>
      <c r="E4" s="12" t="s">
        <v>16</v>
      </c>
      <c r="F4" s="12" t="s">
        <v>17</v>
      </c>
      <c r="G4" s="12" t="s">
        <v>18</v>
      </c>
      <c r="H4" s="12" t="s">
        <v>246</v>
      </c>
      <c r="I4" s="424" t="s">
        <v>244</v>
      </c>
      <c r="J4" s="425">
        <v>1086.35</v>
      </c>
      <c r="K4" s="91">
        <v>136.81</v>
      </c>
      <c r="L4" s="91">
        <v>168.7</v>
      </c>
      <c r="M4" s="91">
        <v>345.03</v>
      </c>
      <c r="N4" s="91">
        <v>577.45</v>
      </c>
      <c r="O4" s="91">
        <v>628.43</v>
      </c>
      <c r="P4" s="91">
        <v>682.21</v>
      </c>
      <c r="Q4" s="425"/>
    </row>
    <row r="5" ht="36" spans="1:17">
      <c r="A5" s="14"/>
      <c r="B5" s="395"/>
      <c r="C5" s="396" t="s">
        <v>247</v>
      </c>
      <c r="D5" s="356" t="s">
        <v>248</v>
      </c>
      <c r="E5" s="12" t="s">
        <v>16</v>
      </c>
      <c r="F5" s="12" t="s">
        <v>17</v>
      </c>
      <c r="G5" s="12" t="s">
        <v>18</v>
      </c>
      <c r="H5" s="12"/>
      <c r="I5" s="424" t="s">
        <v>244</v>
      </c>
      <c r="J5" s="425"/>
      <c r="K5" s="425"/>
      <c r="L5" s="425"/>
      <c r="M5" s="425"/>
      <c r="N5" s="425"/>
      <c r="O5" s="425"/>
      <c r="P5" s="425"/>
      <c r="Q5" s="425"/>
    </row>
    <row r="6" ht="30" customHeight="1" spans="1:17">
      <c r="A6" s="14"/>
      <c r="B6" s="395" t="s">
        <v>249</v>
      </c>
      <c r="C6" s="397" t="s">
        <v>250</v>
      </c>
      <c r="D6" s="12" t="s">
        <v>251</v>
      </c>
      <c r="E6" s="12" t="s">
        <v>16</v>
      </c>
      <c r="F6" s="12" t="s">
        <v>17</v>
      </c>
      <c r="G6" s="12" t="s">
        <v>18</v>
      </c>
      <c r="H6" s="12"/>
      <c r="I6" s="424" t="s">
        <v>244</v>
      </c>
      <c r="J6" s="425"/>
      <c r="K6" s="425"/>
      <c r="L6" s="425"/>
      <c r="M6" s="425"/>
      <c r="N6" s="425"/>
      <c r="O6" s="425"/>
      <c r="P6" s="425"/>
      <c r="Q6" s="425"/>
    </row>
    <row r="7" spans="1:17">
      <c r="A7" s="14"/>
      <c r="B7" s="395" t="s">
        <v>252</v>
      </c>
      <c r="C7" s="12" t="s">
        <v>253</v>
      </c>
      <c r="D7" s="320" t="s">
        <v>254</v>
      </c>
      <c r="E7" s="12" t="s">
        <v>16</v>
      </c>
      <c r="F7" s="12" t="s">
        <v>17</v>
      </c>
      <c r="G7" s="12" t="s">
        <v>18</v>
      </c>
      <c r="H7" s="12"/>
      <c r="I7" s="424" t="s">
        <v>244</v>
      </c>
      <c r="J7" s="425"/>
      <c r="K7" s="425"/>
      <c r="L7" s="425"/>
      <c r="M7" s="425"/>
      <c r="N7" s="425"/>
      <c r="O7" s="425"/>
      <c r="P7" s="425"/>
      <c r="Q7" s="425"/>
    </row>
    <row r="8" ht="24" spans="1:17">
      <c r="A8" s="14"/>
      <c r="B8" s="395" t="s">
        <v>255</v>
      </c>
      <c r="C8" s="398" t="s">
        <v>256</v>
      </c>
      <c r="D8" s="12" t="s">
        <v>257</v>
      </c>
      <c r="E8" s="12" t="s">
        <v>16</v>
      </c>
      <c r="F8" s="12" t="s">
        <v>17</v>
      </c>
      <c r="G8" s="12" t="s">
        <v>18</v>
      </c>
      <c r="H8" s="12"/>
      <c r="I8" s="424" t="s">
        <v>244</v>
      </c>
      <c r="J8" s="425"/>
      <c r="K8" s="425"/>
      <c r="L8" s="425"/>
      <c r="M8" s="425"/>
      <c r="N8" s="425"/>
      <c r="O8" s="425"/>
      <c r="P8" s="425"/>
      <c r="Q8" s="425"/>
    </row>
    <row r="9" ht="24" spans="1:17">
      <c r="A9" s="14"/>
      <c r="B9" s="395" t="s">
        <v>258</v>
      </c>
      <c r="C9" s="397" t="s">
        <v>259</v>
      </c>
      <c r="D9" s="12" t="s">
        <v>260</v>
      </c>
      <c r="E9" s="12" t="s">
        <v>16</v>
      </c>
      <c r="F9" s="12" t="s">
        <v>17</v>
      </c>
      <c r="G9" s="12" t="s">
        <v>18</v>
      </c>
      <c r="H9" s="12"/>
      <c r="I9" s="424" t="s">
        <v>244</v>
      </c>
      <c r="J9" s="425"/>
      <c r="K9" s="425"/>
      <c r="L9" s="425"/>
      <c r="M9" s="425"/>
      <c r="N9" s="425"/>
      <c r="O9" s="425"/>
      <c r="P9" s="425"/>
      <c r="Q9" s="425"/>
    </row>
    <row r="10" ht="53.45" customHeight="1" spans="1:19">
      <c r="A10" s="14"/>
      <c r="B10" s="11"/>
      <c r="C10" s="397" t="s">
        <v>261</v>
      </c>
      <c r="D10" s="12" t="s">
        <v>262</v>
      </c>
      <c r="E10" s="12" t="s">
        <v>263</v>
      </c>
      <c r="F10" s="12" t="s">
        <v>17</v>
      </c>
      <c r="G10" s="12" t="s">
        <v>264</v>
      </c>
      <c r="H10" s="12" t="s">
        <v>265</v>
      </c>
      <c r="I10" s="424" t="s">
        <v>244</v>
      </c>
      <c r="J10" s="426">
        <f t="shared" ref="J10:P10" si="0">J4*10000/J17</f>
        <v>200.544581871885</v>
      </c>
      <c r="K10" s="426">
        <f t="shared" si="0"/>
        <v>24.8700236320669</v>
      </c>
      <c r="L10" s="426">
        <f t="shared" si="0"/>
        <v>30.8708620784307</v>
      </c>
      <c r="M10" s="426">
        <f t="shared" si="0"/>
        <v>62.3585758178203</v>
      </c>
      <c r="N10" s="426">
        <f t="shared" si="0"/>
        <v>102.537467149656</v>
      </c>
      <c r="O10" s="426">
        <f t="shared" si="0"/>
        <v>113.625761657656</v>
      </c>
      <c r="P10" s="426">
        <f t="shared" si="0"/>
        <v>124.345654709828</v>
      </c>
      <c r="Q10" s="425"/>
      <c r="S10" s="91" t="s">
        <v>266</v>
      </c>
    </row>
    <row r="11" ht="53.45" customHeight="1" spans="1:17">
      <c r="A11" s="14"/>
      <c r="B11" s="395"/>
      <c r="C11" s="356" t="s">
        <v>267</v>
      </c>
      <c r="D11" s="12" t="s">
        <v>268</v>
      </c>
      <c r="E11" s="12" t="s">
        <v>16</v>
      </c>
      <c r="F11" s="12" t="s">
        <v>17</v>
      </c>
      <c r="G11" s="12" t="s">
        <v>46</v>
      </c>
      <c r="H11" s="12" t="s">
        <v>269</v>
      </c>
      <c r="I11" s="424" t="s">
        <v>244</v>
      </c>
      <c r="J11" s="425"/>
      <c r="K11" s="425"/>
      <c r="L11" s="425"/>
      <c r="M11" s="425"/>
      <c r="N11" s="425"/>
      <c r="O11" s="425"/>
      <c r="P11" s="425"/>
      <c r="Q11" s="425"/>
    </row>
    <row r="12" ht="53.45" customHeight="1" spans="1:17">
      <c r="A12" s="14"/>
      <c r="B12" s="395"/>
      <c r="C12" s="356" t="s">
        <v>270</v>
      </c>
      <c r="D12" s="12" t="s">
        <v>268</v>
      </c>
      <c r="E12" s="12" t="s">
        <v>16</v>
      </c>
      <c r="F12" s="12" t="s">
        <v>17</v>
      </c>
      <c r="G12" s="12" t="s">
        <v>46</v>
      </c>
      <c r="H12" s="12" t="s">
        <v>271</v>
      </c>
      <c r="I12" s="424" t="s">
        <v>244</v>
      </c>
      <c r="J12" s="425"/>
      <c r="K12" s="425"/>
      <c r="L12" s="425"/>
      <c r="M12" s="425"/>
      <c r="N12" s="425"/>
      <c r="O12" s="425"/>
      <c r="P12" s="425"/>
      <c r="Q12" s="425"/>
    </row>
    <row r="13" ht="53.45" customHeight="1" spans="1:17">
      <c r="A13" s="14"/>
      <c r="B13" s="395"/>
      <c r="C13" s="356" t="s">
        <v>272</v>
      </c>
      <c r="D13" s="12" t="s">
        <v>268</v>
      </c>
      <c r="E13" s="12" t="s">
        <v>16</v>
      </c>
      <c r="F13" s="12" t="s">
        <v>17</v>
      </c>
      <c r="G13" s="12" t="s">
        <v>46</v>
      </c>
      <c r="H13" s="12" t="s">
        <v>273</v>
      </c>
      <c r="I13" s="424" t="s">
        <v>244</v>
      </c>
      <c r="J13" s="425"/>
      <c r="K13" s="425"/>
      <c r="L13" s="425"/>
      <c r="M13" s="425"/>
      <c r="N13" s="425"/>
      <c r="O13" s="425"/>
      <c r="P13" s="425"/>
      <c r="Q13" s="425"/>
    </row>
    <row r="14" ht="53.45" customHeight="1" spans="1:17">
      <c r="A14" s="14"/>
      <c r="B14" s="395"/>
      <c r="C14" s="356" t="s">
        <v>274</v>
      </c>
      <c r="D14" s="12" t="s">
        <v>268</v>
      </c>
      <c r="E14" s="12" t="s">
        <v>16</v>
      </c>
      <c r="F14" s="12" t="s">
        <v>17</v>
      </c>
      <c r="G14" s="12" t="s">
        <v>46</v>
      </c>
      <c r="H14" s="12" t="s">
        <v>275</v>
      </c>
      <c r="I14" s="424" t="s">
        <v>244</v>
      </c>
      <c r="J14" s="425"/>
      <c r="K14" s="425"/>
      <c r="L14" s="425"/>
      <c r="M14" s="425"/>
      <c r="N14" s="425"/>
      <c r="O14" s="425"/>
      <c r="P14" s="425"/>
      <c r="Q14" s="425"/>
    </row>
    <row r="15" ht="53.45" customHeight="1" spans="1:17">
      <c r="A15" s="14"/>
      <c r="B15" s="395"/>
      <c r="C15" s="356" t="s">
        <v>276</v>
      </c>
      <c r="D15" s="12" t="s">
        <v>268</v>
      </c>
      <c r="E15" s="12" t="s">
        <v>16</v>
      </c>
      <c r="F15" s="12" t="s">
        <v>17</v>
      </c>
      <c r="G15" s="12" t="s">
        <v>46</v>
      </c>
      <c r="H15" s="12" t="s">
        <v>277</v>
      </c>
      <c r="I15" s="424" t="s">
        <v>244</v>
      </c>
      <c r="J15" s="425"/>
      <c r="K15" s="425"/>
      <c r="L15" s="425"/>
      <c r="M15" s="425"/>
      <c r="N15" s="425"/>
      <c r="O15" s="425"/>
      <c r="P15" s="425"/>
      <c r="Q15" s="425"/>
    </row>
    <row r="16" ht="24" spans="1:17">
      <c r="A16" s="14"/>
      <c r="B16" s="267"/>
      <c r="C16" s="12" t="s">
        <v>278</v>
      </c>
      <c r="D16" s="12" t="s">
        <v>279</v>
      </c>
      <c r="E16" s="12" t="s">
        <v>16</v>
      </c>
      <c r="F16" s="12" t="s">
        <v>17</v>
      </c>
      <c r="G16" s="12" t="s">
        <v>46</v>
      </c>
      <c r="H16" s="12" t="s">
        <v>280</v>
      </c>
      <c r="I16" s="33" t="s">
        <v>281</v>
      </c>
      <c r="J16" s="425"/>
      <c r="K16" s="425"/>
      <c r="L16" s="425"/>
      <c r="M16" s="425"/>
      <c r="N16" s="425"/>
      <c r="O16" s="425"/>
      <c r="P16" s="425"/>
      <c r="Q16" s="425"/>
    </row>
    <row r="17" spans="1:18">
      <c r="A17" s="10" t="s">
        <v>282</v>
      </c>
      <c r="B17" s="11" t="s">
        <v>283</v>
      </c>
      <c r="C17" s="12" t="s">
        <v>284</v>
      </c>
      <c r="D17" s="12" t="s">
        <v>284</v>
      </c>
      <c r="E17" s="12" t="s">
        <v>285</v>
      </c>
      <c r="F17" s="12" t="s">
        <v>17</v>
      </c>
      <c r="G17" s="12" t="s">
        <v>97</v>
      </c>
      <c r="H17" s="12"/>
      <c r="I17" s="424" t="s">
        <v>244</v>
      </c>
      <c r="J17" s="427">
        <v>54170</v>
      </c>
      <c r="K17" s="427">
        <v>55010</v>
      </c>
      <c r="L17" s="427">
        <v>54647</v>
      </c>
      <c r="M17" s="427">
        <v>55330</v>
      </c>
      <c r="N17" s="427">
        <v>56316</v>
      </c>
      <c r="O17" s="427">
        <v>55307</v>
      </c>
      <c r="P17" s="428">
        <v>54864</v>
      </c>
      <c r="Q17" s="445"/>
      <c r="R17" s="91" t="s">
        <v>266</v>
      </c>
    </row>
    <row r="18" spans="1:17">
      <c r="A18" s="13"/>
      <c r="B18" s="11" t="s">
        <v>286</v>
      </c>
      <c r="C18" s="69" t="s">
        <v>287</v>
      </c>
      <c r="D18" s="69" t="s">
        <v>287</v>
      </c>
      <c r="E18" s="382" t="s">
        <v>288</v>
      </c>
      <c r="F18" s="69" t="s">
        <v>17</v>
      </c>
      <c r="G18" s="69" t="s">
        <v>289</v>
      </c>
      <c r="H18" s="69" t="s">
        <v>290</v>
      </c>
      <c r="I18" s="424" t="s">
        <v>244</v>
      </c>
      <c r="J18" s="429" t="s">
        <v>291</v>
      </c>
      <c r="K18" s="429" t="s">
        <v>292</v>
      </c>
      <c r="L18" s="429" t="s">
        <v>293</v>
      </c>
      <c r="M18" s="429" t="s">
        <v>294</v>
      </c>
      <c r="N18" s="429" t="s">
        <v>295</v>
      </c>
      <c r="O18" s="429" t="s">
        <v>296</v>
      </c>
      <c r="P18" s="425"/>
      <c r="Q18" s="425"/>
    </row>
    <row r="19" spans="1:17">
      <c r="A19" s="13"/>
      <c r="B19" s="11" t="s">
        <v>297</v>
      </c>
      <c r="C19" s="69" t="s">
        <v>298</v>
      </c>
      <c r="D19" s="69" t="s">
        <v>298</v>
      </c>
      <c r="E19" s="382" t="s">
        <v>288</v>
      </c>
      <c r="F19" s="69" t="s">
        <v>17</v>
      </c>
      <c r="G19" s="69" t="s">
        <v>289</v>
      </c>
      <c r="H19" s="69" t="s">
        <v>299</v>
      </c>
      <c r="I19" s="424" t="s">
        <v>244</v>
      </c>
      <c r="J19" s="430" t="s">
        <v>300</v>
      </c>
      <c r="K19" s="430" t="s">
        <v>301</v>
      </c>
      <c r="L19" s="430" t="s">
        <v>302</v>
      </c>
      <c r="M19" s="430" t="s">
        <v>303</v>
      </c>
      <c r="N19" s="430" t="s">
        <v>304</v>
      </c>
      <c r="O19" s="430" t="s">
        <v>305</v>
      </c>
      <c r="P19" s="425"/>
      <c r="Q19" s="425"/>
    </row>
    <row r="20" spans="1:17">
      <c r="A20" s="13"/>
      <c r="B20" s="11" t="s">
        <v>306</v>
      </c>
      <c r="C20" s="69" t="s">
        <v>307</v>
      </c>
      <c r="D20" s="69" t="s">
        <v>308</v>
      </c>
      <c r="E20" s="382" t="s">
        <v>288</v>
      </c>
      <c r="F20" s="69" t="s">
        <v>17</v>
      </c>
      <c r="G20" s="69" t="s">
        <v>46</v>
      </c>
      <c r="H20" s="69" t="s">
        <v>309</v>
      </c>
      <c r="I20" s="424" t="s">
        <v>244</v>
      </c>
      <c r="J20" s="431">
        <v>-0.547</v>
      </c>
      <c r="K20" s="431">
        <v>1.2293</v>
      </c>
      <c r="L20" s="431">
        <v>-0.125</v>
      </c>
      <c r="M20" s="431">
        <v>0.0541</v>
      </c>
      <c r="N20" s="431">
        <v>0.0168</v>
      </c>
      <c r="O20" s="431">
        <v>0.0364</v>
      </c>
      <c r="P20" s="425"/>
      <c r="Q20" s="425"/>
    </row>
    <row r="21" ht="24" spans="1:17">
      <c r="A21" s="13"/>
      <c r="B21" s="11" t="s">
        <v>310</v>
      </c>
      <c r="C21" s="69" t="s">
        <v>311</v>
      </c>
      <c r="D21" s="52" t="s">
        <v>312</v>
      </c>
      <c r="E21" s="382" t="s">
        <v>288</v>
      </c>
      <c r="F21" s="69" t="s">
        <v>17</v>
      </c>
      <c r="G21" s="69" t="s">
        <v>46</v>
      </c>
      <c r="H21" s="69" t="s">
        <v>313</v>
      </c>
      <c r="I21" s="424" t="s">
        <v>244</v>
      </c>
      <c r="J21" s="431">
        <v>-1.7171</v>
      </c>
      <c r="K21" s="431">
        <v>-2.378</v>
      </c>
      <c r="L21" s="431">
        <v>-0.1464</v>
      </c>
      <c r="M21" s="431">
        <v>-0.0055</v>
      </c>
      <c r="N21" s="431">
        <v>0.172</v>
      </c>
      <c r="O21" s="431">
        <v>0.0958</v>
      </c>
      <c r="P21" s="425"/>
      <c r="Q21" s="425"/>
    </row>
    <row r="22" ht="24" spans="1:17">
      <c r="A22" s="13"/>
      <c r="B22" s="11" t="s">
        <v>314</v>
      </c>
      <c r="C22" s="69" t="s">
        <v>315</v>
      </c>
      <c r="D22" s="69" t="s">
        <v>316</v>
      </c>
      <c r="E22" s="382" t="s">
        <v>288</v>
      </c>
      <c r="F22" s="69" t="s">
        <v>17</v>
      </c>
      <c r="G22" s="69" t="s">
        <v>46</v>
      </c>
      <c r="H22" s="69" t="s">
        <v>317</v>
      </c>
      <c r="I22" s="424" t="s">
        <v>244</v>
      </c>
      <c r="J22" s="431">
        <v>-0.0056</v>
      </c>
      <c r="K22" s="431">
        <v>0.0074</v>
      </c>
      <c r="L22" s="431">
        <v>-0.0008</v>
      </c>
      <c r="M22" s="431">
        <v>0.0229</v>
      </c>
      <c r="N22" s="431">
        <v>0.011</v>
      </c>
      <c r="O22" s="430">
        <v>0.73</v>
      </c>
      <c r="P22" s="425"/>
      <c r="Q22" s="425"/>
    </row>
    <row r="23" spans="1:17">
      <c r="A23" s="13"/>
      <c r="B23" s="11" t="s">
        <v>318</v>
      </c>
      <c r="C23" s="69" t="s">
        <v>319</v>
      </c>
      <c r="D23" s="69" t="s">
        <v>316</v>
      </c>
      <c r="E23" s="382" t="s">
        <v>288</v>
      </c>
      <c r="F23" s="69" t="s">
        <v>17</v>
      </c>
      <c r="G23" s="69" t="s">
        <v>289</v>
      </c>
      <c r="H23" s="69" t="s">
        <v>320</v>
      </c>
      <c r="I23" s="424" t="s">
        <v>244</v>
      </c>
      <c r="J23" s="430" t="s">
        <v>321</v>
      </c>
      <c r="K23" s="430" t="s">
        <v>322</v>
      </c>
      <c r="L23" s="430" t="s">
        <v>323</v>
      </c>
      <c r="M23" s="430" t="s">
        <v>324</v>
      </c>
      <c r="N23" s="430" t="s">
        <v>325</v>
      </c>
      <c r="O23" s="432" t="s">
        <v>326</v>
      </c>
      <c r="P23" s="425"/>
      <c r="Q23" s="425"/>
    </row>
    <row r="24" ht="24.95" customHeight="1" spans="1:17">
      <c r="A24" s="399" t="s">
        <v>327</v>
      </c>
      <c r="B24" s="9"/>
      <c r="C24" s="9"/>
      <c r="D24" s="9"/>
      <c r="E24" s="9"/>
      <c r="F24" s="9"/>
      <c r="G24" s="9"/>
      <c r="H24" s="9"/>
      <c r="I24" s="32"/>
      <c r="J24" s="425"/>
      <c r="K24" s="425"/>
      <c r="L24" s="425"/>
      <c r="M24" s="425"/>
      <c r="N24" s="425"/>
      <c r="O24" s="425"/>
      <c r="P24" s="425"/>
      <c r="Q24" s="425"/>
    </row>
    <row r="25" ht="17.1" customHeight="1" spans="1:17">
      <c r="A25" s="400" t="s">
        <v>328</v>
      </c>
      <c r="B25" s="401"/>
      <c r="C25" s="401"/>
      <c r="D25" s="401"/>
      <c r="E25" s="401"/>
      <c r="F25" s="401"/>
      <c r="G25" s="401"/>
      <c r="H25" s="401"/>
      <c r="I25" s="433"/>
      <c r="J25" s="425"/>
      <c r="K25" s="425"/>
      <c r="L25" s="425"/>
      <c r="M25" s="425"/>
      <c r="N25" s="425"/>
      <c r="O25" s="425"/>
      <c r="P25" s="425"/>
      <c r="Q25" s="425"/>
    </row>
    <row r="26" ht="39" customHeight="1" spans="1:17">
      <c r="A26" s="14" t="s">
        <v>329</v>
      </c>
      <c r="B26" s="402"/>
      <c r="C26" s="403" t="s">
        <v>330</v>
      </c>
      <c r="D26" s="22" t="s">
        <v>331</v>
      </c>
      <c r="E26" s="403" t="s">
        <v>16</v>
      </c>
      <c r="F26" s="403" t="s">
        <v>17</v>
      </c>
      <c r="G26" s="403" t="s">
        <v>18</v>
      </c>
      <c r="H26" s="403"/>
      <c r="I26" s="424" t="s">
        <v>244</v>
      </c>
      <c r="J26" s="425"/>
      <c r="K26" s="36">
        <f t="shared" ref="K26:M26" si="1">9720/10000</f>
        <v>0.972</v>
      </c>
      <c r="L26" s="36">
        <f t="shared" si="1"/>
        <v>0.972</v>
      </c>
      <c r="M26" s="36">
        <f t="shared" si="1"/>
        <v>0.972</v>
      </c>
      <c r="N26" s="36">
        <v>4.212</v>
      </c>
      <c r="O26" s="36">
        <v>4.212</v>
      </c>
      <c r="P26" s="36">
        <v>4.212</v>
      </c>
      <c r="Q26" s="425"/>
    </row>
    <row r="27" ht="24" spans="1:17">
      <c r="A27" s="16"/>
      <c r="B27" s="404"/>
      <c r="C27" s="405" t="s">
        <v>332</v>
      </c>
      <c r="D27" s="406" t="s">
        <v>333</v>
      </c>
      <c r="E27" s="405" t="s">
        <v>16</v>
      </c>
      <c r="F27" s="405" t="s">
        <v>17</v>
      </c>
      <c r="G27" s="407" t="s">
        <v>46</v>
      </c>
      <c r="H27" s="408" t="s">
        <v>334</v>
      </c>
      <c r="I27" s="424" t="s">
        <v>244</v>
      </c>
      <c r="J27" s="434"/>
      <c r="K27" s="426">
        <f t="shared" ref="K27:P27" si="2">K26/K4*100</f>
        <v>0.710474380527739</v>
      </c>
      <c r="L27" s="426">
        <f t="shared" si="2"/>
        <v>0.576170717249555</v>
      </c>
      <c r="M27" s="426">
        <f t="shared" si="2"/>
        <v>0.28171463351013</v>
      </c>
      <c r="N27" s="426">
        <f t="shared" si="2"/>
        <v>0.729413802060784</v>
      </c>
      <c r="O27" s="426">
        <f t="shared" si="2"/>
        <v>0.670241713476441</v>
      </c>
      <c r="P27" s="426">
        <f t="shared" si="2"/>
        <v>0.61740519781299</v>
      </c>
      <c r="Q27" s="425"/>
    </row>
    <row r="28" spans="1:17">
      <c r="A28" s="409" t="s">
        <v>335</v>
      </c>
      <c r="B28" s="409"/>
      <c r="C28" s="409"/>
      <c r="D28" s="409"/>
      <c r="E28" s="409"/>
      <c r="F28" s="409"/>
      <c r="G28" s="409"/>
      <c r="H28" s="409"/>
      <c r="I28" s="409"/>
      <c r="J28" s="425"/>
      <c r="K28" s="425"/>
      <c r="L28" s="425"/>
      <c r="M28" s="425"/>
      <c r="N28" s="425"/>
      <c r="O28" s="425"/>
      <c r="P28" s="425"/>
      <c r="Q28" s="425"/>
    </row>
    <row r="29" ht="39" customHeight="1" spans="1:17">
      <c r="A29" s="10" t="s">
        <v>336</v>
      </c>
      <c r="B29" s="11"/>
      <c r="C29" s="410" t="s">
        <v>337</v>
      </c>
      <c r="D29" s="411" t="s">
        <v>338</v>
      </c>
      <c r="E29" s="12" t="s">
        <v>16</v>
      </c>
      <c r="F29" s="12" t="s">
        <v>17</v>
      </c>
      <c r="G29" s="12" t="s">
        <v>18</v>
      </c>
      <c r="H29" s="12"/>
      <c r="I29" s="424" t="s">
        <v>244</v>
      </c>
      <c r="J29" s="425"/>
      <c r="K29" s="435">
        <f>251910/10000</f>
        <v>25.191</v>
      </c>
      <c r="L29" s="436">
        <v>44.5446</v>
      </c>
      <c r="M29" s="436">
        <v>81.1296</v>
      </c>
      <c r="N29" s="436">
        <v>118.5246</v>
      </c>
      <c r="O29" s="436">
        <v>153.5976</v>
      </c>
      <c r="P29" s="436">
        <v>192.6936</v>
      </c>
      <c r="Q29" s="425"/>
    </row>
    <row r="30" ht="39" customHeight="1" spans="1:17">
      <c r="A30" s="13"/>
      <c r="B30" s="11"/>
      <c r="C30" s="410" t="s">
        <v>339</v>
      </c>
      <c r="D30" s="411" t="s">
        <v>340</v>
      </c>
      <c r="E30" s="12" t="s">
        <v>16</v>
      </c>
      <c r="F30" s="12" t="s">
        <v>17</v>
      </c>
      <c r="G30" s="12" t="s">
        <v>46</v>
      </c>
      <c r="H30" s="411" t="s">
        <v>341</v>
      </c>
      <c r="I30" s="424" t="s">
        <v>244</v>
      </c>
      <c r="J30" s="425"/>
      <c r="K30" s="426">
        <f t="shared" ref="K30:P30" si="3">K29/K4*100</f>
        <v>18.4131276953439</v>
      </c>
      <c r="L30" s="426">
        <f t="shared" si="3"/>
        <v>26.4046235921755</v>
      </c>
      <c r="M30" s="426">
        <f t="shared" si="3"/>
        <v>23.5137814103121</v>
      </c>
      <c r="N30" s="426">
        <f t="shared" si="3"/>
        <v>20.5255173608105</v>
      </c>
      <c r="O30" s="426">
        <f t="shared" si="3"/>
        <v>24.4414811514409</v>
      </c>
      <c r="P30" s="426">
        <f t="shared" si="3"/>
        <v>28.2454962548189</v>
      </c>
      <c r="Q30" s="425"/>
    </row>
    <row r="31" ht="24" spans="1:18">
      <c r="A31" s="10" t="s">
        <v>336</v>
      </c>
      <c r="B31" s="11" t="s">
        <v>342</v>
      </c>
      <c r="C31" s="12" t="s">
        <v>343</v>
      </c>
      <c r="D31" s="12" t="s">
        <v>344</v>
      </c>
      <c r="E31" s="12" t="s">
        <v>285</v>
      </c>
      <c r="F31" s="12" t="s">
        <v>17</v>
      </c>
      <c r="G31" s="12" t="s">
        <v>289</v>
      </c>
      <c r="H31" s="12" t="s">
        <v>345</v>
      </c>
      <c r="I31" s="424" t="s">
        <v>244</v>
      </c>
      <c r="J31" s="437">
        <v>5295.78873158331</v>
      </c>
      <c r="K31" s="437">
        <v>5245.24358243251</v>
      </c>
      <c r="L31" s="437">
        <v>5339.06244216851</v>
      </c>
      <c r="M31" s="437">
        <v>5235.34200013307</v>
      </c>
      <c r="N31" s="437">
        <v>5290.42536356527</v>
      </c>
      <c r="O31" s="437">
        <v>5441.77737299327</v>
      </c>
      <c r="P31" s="437">
        <v>5543.02932521062</v>
      </c>
      <c r="Q31" s="425"/>
      <c r="R31" s="446" t="s">
        <v>346</v>
      </c>
    </row>
    <row r="32" s="1" customFormat="1" ht="36" spans="1:18">
      <c r="A32" s="13"/>
      <c r="B32" s="11" t="s">
        <v>347</v>
      </c>
      <c r="C32" s="49" t="s">
        <v>348</v>
      </c>
      <c r="D32" s="398" t="s">
        <v>349</v>
      </c>
      <c r="E32" s="49" t="s">
        <v>285</v>
      </c>
      <c r="F32" s="49" t="s">
        <v>17</v>
      </c>
      <c r="G32" s="49" t="s">
        <v>46</v>
      </c>
      <c r="H32" s="49" t="s">
        <v>350</v>
      </c>
      <c r="I32" s="424" t="s">
        <v>244</v>
      </c>
      <c r="J32" s="438">
        <v>0.0253</v>
      </c>
      <c r="K32" s="438">
        <f t="shared" ref="K32:P32" si="4">(K31-$J$31)/$J$31</f>
        <v>-0.00954440437726609</v>
      </c>
      <c r="L32" s="438">
        <f t="shared" si="4"/>
        <v>0.00817134383158475</v>
      </c>
      <c r="M32" s="438">
        <f t="shared" si="4"/>
        <v>-0.0114141130838066</v>
      </c>
      <c r="N32" s="438">
        <f t="shared" si="4"/>
        <v>-0.00101276094834632</v>
      </c>
      <c r="O32" s="438">
        <f t="shared" si="4"/>
        <v>0.0275669307839462</v>
      </c>
      <c r="P32" s="438">
        <f t="shared" si="4"/>
        <v>0.0466862645318162</v>
      </c>
      <c r="Q32" s="423"/>
      <c r="R32" s="60" t="s">
        <v>351</v>
      </c>
    </row>
    <row r="33" s="1" customFormat="1" spans="1:18">
      <c r="A33" s="13"/>
      <c r="B33" s="11" t="s">
        <v>352</v>
      </c>
      <c r="C33" s="12" t="s">
        <v>353</v>
      </c>
      <c r="D33" s="319" t="s">
        <v>354</v>
      </c>
      <c r="E33" s="12" t="s">
        <v>285</v>
      </c>
      <c r="F33" s="12" t="s">
        <v>17</v>
      </c>
      <c r="G33" s="12" t="s">
        <v>289</v>
      </c>
      <c r="H33" s="12"/>
      <c r="I33" s="424" t="s">
        <v>244</v>
      </c>
      <c r="J33" s="439">
        <v>34335.89</v>
      </c>
      <c r="K33" s="437">
        <v>2084.4560819911</v>
      </c>
      <c r="L33" s="437">
        <v>3968.9118643219</v>
      </c>
      <c r="M33" s="437">
        <v>7438.5270656594</v>
      </c>
      <c r="N33" s="437">
        <v>11559.3103254302</v>
      </c>
      <c r="O33" s="437">
        <v>14704.2348022597</v>
      </c>
      <c r="P33" s="437">
        <v>17040.8620392786</v>
      </c>
      <c r="Q33" s="423"/>
      <c r="R33" s="1" t="s">
        <v>355</v>
      </c>
    </row>
    <row r="34" s="1" customFormat="1" ht="24" spans="1:18">
      <c r="A34" s="13"/>
      <c r="B34" s="11" t="s">
        <v>356</v>
      </c>
      <c r="C34" s="12" t="s">
        <v>357</v>
      </c>
      <c r="D34" s="319" t="s">
        <v>358</v>
      </c>
      <c r="E34" s="12" t="s">
        <v>285</v>
      </c>
      <c r="F34" s="12" t="s">
        <v>17</v>
      </c>
      <c r="G34" s="12" t="s">
        <v>46</v>
      </c>
      <c r="H34" s="12" t="s">
        <v>359</v>
      </c>
      <c r="I34" s="424" t="s">
        <v>244</v>
      </c>
      <c r="J34" s="118">
        <v>6.61522925711069</v>
      </c>
      <c r="K34" s="440">
        <f t="shared" ref="K34:P34" si="5">K33/$J$31</f>
        <v>0.393606351695963</v>
      </c>
      <c r="L34" s="440">
        <f t="shared" si="5"/>
        <v>0.749446789795803</v>
      </c>
      <c r="M34" s="440">
        <f t="shared" si="5"/>
        <v>1.40461174768871</v>
      </c>
      <c r="N34" s="440">
        <f t="shared" si="5"/>
        <v>2.1827363045078</v>
      </c>
      <c r="O34" s="440">
        <f t="shared" si="5"/>
        <v>2.77659014502708</v>
      </c>
      <c r="P34" s="440">
        <f t="shared" si="5"/>
        <v>3.21781379563905</v>
      </c>
      <c r="Q34" s="423"/>
      <c r="R34" s="60" t="s">
        <v>360</v>
      </c>
    </row>
    <row r="35" s="1" customFormat="1" ht="24" spans="1:18">
      <c r="A35" s="13"/>
      <c r="B35" s="11" t="s">
        <v>361</v>
      </c>
      <c r="C35" s="12" t="s">
        <v>362</v>
      </c>
      <c r="D35" s="319" t="s">
        <v>363</v>
      </c>
      <c r="E35" s="12" t="s">
        <v>285</v>
      </c>
      <c r="F35" s="12" t="s">
        <v>17</v>
      </c>
      <c r="G35" s="12" t="s">
        <v>196</v>
      </c>
      <c r="H35" s="12"/>
      <c r="I35" s="424" t="s">
        <v>244</v>
      </c>
      <c r="J35" s="439">
        <v>161285</v>
      </c>
      <c r="K35" s="437">
        <v>2249</v>
      </c>
      <c r="L35" s="437">
        <v>3076</v>
      </c>
      <c r="M35" s="437">
        <v>4768</v>
      </c>
      <c r="N35" s="437">
        <v>6243</v>
      </c>
      <c r="O35" s="437">
        <v>7541</v>
      </c>
      <c r="P35" s="437">
        <v>8712</v>
      </c>
      <c r="Q35" s="423"/>
      <c r="R35" s="60" t="s">
        <v>364</v>
      </c>
    </row>
    <row r="36" s="1" customFormat="1" ht="24" spans="1:18">
      <c r="A36" s="13"/>
      <c r="B36" s="11" t="s">
        <v>365</v>
      </c>
      <c r="C36" s="12" t="s">
        <v>366</v>
      </c>
      <c r="D36" s="12" t="s">
        <v>366</v>
      </c>
      <c r="E36" s="12" t="s">
        <v>285</v>
      </c>
      <c r="F36" s="12" t="s">
        <v>17</v>
      </c>
      <c r="G36" s="12" t="s">
        <v>46</v>
      </c>
      <c r="H36" s="12" t="s">
        <v>367</v>
      </c>
      <c r="I36" s="424" t="s">
        <v>244</v>
      </c>
      <c r="J36" s="118">
        <v>1.08765434596424</v>
      </c>
      <c r="K36" s="438">
        <f t="shared" ref="K36:P36" si="6">K35/$J$35</f>
        <v>0.0139442601605853</v>
      </c>
      <c r="L36" s="438">
        <f t="shared" si="6"/>
        <v>0.0190718293703692</v>
      </c>
      <c r="M36" s="438">
        <f t="shared" si="6"/>
        <v>0.0295625755649936</v>
      </c>
      <c r="N36" s="438">
        <f t="shared" si="6"/>
        <v>0.0387078773599529</v>
      </c>
      <c r="O36" s="438">
        <f t="shared" si="6"/>
        <v>0.046755742939517</v>
      </c>
      <c r="P36" s="438">
        <f t="shared" si="6"/>
        <v>0.0540161825340236</v>
      </c>
      <c r="Q36" s="423"/>
      <c r="R36" s="447" t="s">
        <v>368</v>
      </c>
    </row>
    <row r="37" s="1" customFormat="1" spans="1:18">
      <c r="A37" s="13"/>
      <c r="B37" s="11" t="s">
        <v>369</v>
      </c>
      <c r="C37" s="12" t="s">
        <v>370</v>
      </c>
      <c r="D37" s="12" t="s">
        <v>371</v>
      </c>
      <c r="E37" s="12" t="s">
        <v>285</v>
      </c>
      <c r="F37" s="12" t="s">
        <v>17</v>
      </c>
      <c r="G37" s="12" t="s">
        <v>289</v>
      </c>
      <c r="H37" s="12"/>
      <c r="I37" s="424" t="s">
        <v>244</v>
      </c>
      <c r="J37" s="437">
        <v>5015.69894791581</v>
      </c>
      <c r="K37" s="437">
        <v>4970.09580541321</v>
      </c>
      <c r="L37" s="437">
        <v>5065.29476273141</v>
      </c>
      <c r="M37" s="437">
        <v>4962.55236465947</v>
      </c>
      <c r="N37" s="437">
        <v>5020.56973005177</v>
      </c>
      <c r="O37" s="437">
        <v>5170.56094505487</v>
      </c>
      <c r="P37" s="437">
        <v>5271.49101435042</v>
      </c>
      <c r="Q37" s="423"/>
      <c r="R37" s="60" t="s">
        <v>372</v>
      </c>
    </row>
    <row r="38" s="1" customFormat="1" ht="36" spans="1:18">
      <c r="A38" s="13"/>
      <c r="B38" s="11" t="s">
        <v>373</v>
      </c>
      <c r="C38" s="49" t="s">
        <v>374</v>
      </c>
      <c r="D38" s="49" t="s">
        <v>375</v>
      </c>
      <c r="E38" s="49" t="s">
        <v>285</v>
      </c>
      <c r="F38" s="49" t="s">
        <v>17</v>
      </c>
      <c r="G38" s="49" t="s">
        <v>46</v>
      </c>
      <c r="H38" s="49" t="s">
        <v>376</v>
      </c>
      <c r="I38" s="424" t="s">
        <v>244</v>
      </c>
      <c r="J38" s="438">
        <v>0.025761978</v>
      </c>
      <c r="K38" s="438">
        <f t="shared" ref="K38:P38" si="7">(K37-$J$37)/$J$37</f>
        <v>-0.00909208127843278</v>
      </c>
      <c r="L38" s="438">
        <f t="shared" si="7"/>
        <v>0.00988811635838079</v>
      </c>
      <c r="M38" s="438">
        <f t="shared" si="7"/>
        <v>-0.0105960472923567</v>
      </c>
      <c r="N38" s="438">
        <f t="shared" si="7"/>
        <v>0.000971107354436473</v>
      </c>
      <c r="O38" s="438">
        <f t="shared" si="7"/>
        <v>0.0308754569895807</v>
      </c>
      <c r="P38" s="438">
        <f t="shared" si="7"/>
        <v>0.0509982893891389</v>
      </c>
      <c r="Q38" s="423"/>
      <c r="R38" s="60" t="s">
        <v>377</v>
      </c>
    </row>
    <row r="39" s="1" customFormat="1" spans="1:18">
      <c r="A39" s="13"/>
      <c r="B39" s="11" t="s">
        <v>378</v>
      </c>
      <c r="C39" s="12" t="s">
        <v>379</v>
      </c>
      <c r="D39" s="12" t="s">
        <v>379</v>
      </c>
      <c r="E39" s="12" t="s">
        <v>285</v>
      </c>
      <c r="F39" s="12" t="s">
        <v>17</v>
      </c>
      <c r="G39" s="12" t="s">
        <v>289</v>
      </c>
      <c r="H39" s="12"/>
      <c r="I39" s="424" t="s">
        <v>244</v>
      </c>
      <c r="J39" s="441">
        <v>13181.41</v>
      </c>
      <c r="K39" s="437">
        <v>2061.5498891858</v>
      </c>
      <c r="L39" s="437">
        <v>3937.7072246919</v>
      </c>
      <c r="M39" s="437">
        <v>7386.7690589791</v>
      </c>
      <c r="N39" s="437">
        <v>11487.7597722195</v>
      </c>
      <c r="O39" s="437">
        <v>14615.6332993304</v>
      </c>
      <c r="P39" s="437">
        <v>16936.2633125223</v>
      </c>
      <c r="Q39" s="423"/>
      <c r="R39" s="1" t="s">
        <v>380</v>
      </c>
    </row>
    <row r="40" s="1" customFormat="1" ht="24" spans="1:18">
      <c r="A40" s="13"/>
      <c r="B40" s="11" t="s">
        <v>381</v>
      </c>
      <c r="C40" s="398" t="s">
        <v>382</v>
      </c>
      <c r="D40" s="12" t="s">
        <v>382</v>
      </c>
      <c r="E40" s="12" t="s">
        <v>285</v>
      </c>
      <c r="F40" s="12" t="s">
        <v>17</v>
      </c>
      <c r="G40" s="12" t="s">
        <v>289</v>
      </c>
      <c r="H40" s="12" t="s">
        <v>383</v>
      </c>
      <c r="I40" s="424" t="s">
        <v>244</v>
      </c>
      <c r="J40" s="438">
        <v>2.683744351</v>
      </c>
      <c r="K40" s="440">
        <f t="shared" ref="K40:P40" si="8">K39/$J$37</f>
        <v>0.411019463208102</v>
      </c>
      <c r="L40" s="440">
        <f t="shared" si="8"/>
        <v>0.785076470015839</v>
      </c>
      <c r="M40" s="440">
        <f t="shared" si="8"/>
        <v>1.47272975026712</v>
      </c>
      <c r="N40" s="440">
        <f t="shared" si="8"/>
        <v>2.29036070376454</v>
      </c>
      <c r="O40" s="440">
        <f t="shared" si="8"/>
        <v>2.91397738403013</v>
      </c>
      <c r="P40" s="440">
        <f t="shared" si="8"/>
        <v>3.37665068984252</v>
      </c>
      <c r="Q40" s="423"/>
      <c r="R40" s="60" t="s">
        <v>384</v>
      </c>
    </row>
    <row r="41" s="1" customFormat="1" spans="1:18">
      <c r="A41" s="13"/>
      <c r="B41" s="11" t="s">
        <v>385</v>
      </c>
      <c r="C41" s="12" t="s">
        <v>386</v>
      </c>
      <c r="D41" s="12" t="s">
        <v>386</v>
      </c>
      <c r="E41" s="12" t="s">
        <v>285</v>
      </c>
      <c r="F41" s="12" t="s">
        <v>17</v>
      </c>
      <c r="G41" s="12" t="s">
        <v>196</v>
      </c>
      <c r="H41" s="12"/>
      <c r="I41" s="424" t="s">
        <v>244</v>
      </c>
      <c r="J41" s="441">
        <v>8661</v>
      </c>
      <c r="K41" s="437">
        <v>793</v>
      </c>
      <c r="L41" s="437">
        <v>1193</v>
      </c>
      <c r="M41" s="437">
        <v>1622</v>
      </c>
      <c r="N41" s="437">
        <v>1984</v>
      </c>
      <c r="O41" s="437">
        <v>2313</v>
      </c>
      <c r="P41" s="437">
        <v>2636</v>
      </c>
      <c r="Q41" s="423"/>
      <c r="R41" s="1" t="s">
        <v>387</v>
      </c>
    </row>
    <row r="42" s="1" customFormat="1" ht="36" spans="1:18">
      <c r="A42" s="13"/>
      <c r="B42" s="11" t="s">
        <v>388</v>
      </c>
      <c r="C42" s="12" t="s">
        <v>389</v>
      </c>
      <c r="D42" s="12" t="s">
        <v>389</v>
      </c>
      <c r="E42" s="12" t="s">
        <v>285</v>
      </c>
      <c r="F42" s="12" t="s">
        <v>17</v>
      </c>
      <c r="G42" s="12" t="s">
        <v>46</v>
      </c>
      <c r="H42" s="12" t="s">
        <v>390</v>
      </c>
      <c r="I42" s="424" t="s">
        <v>244</v>
      </c>
      <c r="J42" s="118">
        <v>0.328783000643915</v>
      </c>
      <c r="K42" s="438">
        <f t="shared" ref="K42:P42" si="9">K41/$J$41</f>
        <v>0.0915598660662741</v>
      </c>
      <c r="L42" s="438">
        <f t="shared" si="9"/>
        <v>0.137743909479275</v>
      </c>
      <c r="M42" s="438">
        <f t="shared" si="9"/>
        <v>0.187276296039718</v>
      </c>
      <c r="N42" s="438">
        <f t="shared" si="9"/>
        <v>0.229072855328484</v>
      </c>
      <c r="O42" s="438">
        <f t="shared" si="9"/>
        <v>0.267059231035677</v>
      </c>
      <c r="P42" s="438">
        <f t="shared" si="9"/>
        <v>0.304352846091675</v>
      </c>
      <c r="Q42" s="423"/>
      <c r="R42" s="447" t="s">
        <v>391</v>
      </c>
    </row>
    <row r="43" s="1" customFormat="1" spans="1:18">
      <c r="A43" s="13"/>
      <c r="B43" s="11" t="s">
        <v>392</v>
      </c>
      <c r="C43" s="12" t="s">
        <v>393</v>
      </c>
      <c r="D43" s="12" t="s">
        <v>393</v>
      </c>
      <c r="E43" s="12" t="s">
        <v>285</v>
      </c>
      <c r="F43" s="12" t="s">
        <v>17</v>
      </c>
      <c r="G43" s="12" t="s">
        <v>289</v>
      </c>
      <c r="H43" s="12"/>
      <c r="I43" s="424" t="s">
        <v>244</v>
      </c>
      <c r="J43" s="437">
        <v>280.0897836675</v>
      </c>
      <c r="K43" s="437">
        <v>275.1477770193</v>
      </c>
      <c r="L43" s="437">
        <v>273.7676794371</v>
      </c>
      <c r="M43" s="437">
        <v>272.7896354736</v>
      </c>
      <c r="N43" s="437">
        <v>269.8556335135</v>
      </c>
      <c r="O43" s="437">
        <v>271.2164279384</v>
      </c>
      <c r="P43" s="437">
        <v>271.5383108602</v>
      </c>
      <c r="Q43" s="423"/>
      <c r="R43" s="60" t="s">
        <v>394</v>
      </c>
    </row>
    <row r="44" s="1" customFormat="1" ht="36" spans="1:18">
      <c r="A44" s="13"/>
      <c r="B44" s="11" t="s">
        <v>395</v>
      </c>
      <c r="C44" s="49" t="s">
        <v>396</v>
      </c>
      <c r="D44" s="49" t="s">
        <v>396</v>
      </c>
      <c r="E44" s="49" t="s">
        <v>285</v>
      </c>
      <c r="F44" s="49" t="s">
        <v>17</v>
      </c>
      <c r="G44" s="49" t="s">
        <v>46</v>
      </c>
      <c r="H44" s="49" t="s">
        <v>397</v>
      </c>
      <c r="I44" s="424" t="s">
        <v>244</v>
      </c>
      <c r="J44" s="118">
        <v>0.0177568389264772</v>
      </c>
      <c r="K44" s="438">
        <f t="shared" ref="K44:P44" si="10">(K43-$J$43)/$J$43</f>
        <v>-0.0176443659725438</v>
      </c>
      <c r="L44" s="438">
        <f t="shared" si="10"/>
        <v>-0.0225717059280715</v>
      </c>
      <c r="M44" s="438">
        <f t="shared" si="10"/>
        <v>-0.0260636003866751</v>
      </c>
      <c r="N44" s="438">
        <f t="shared" si="10"/>
        <v>-0.0365388198740914</v>
      </c>
      <c r="O44" s="438">
        <f t="shared" si="10"/>
        <v>-0.0316803976671771</v>
      </c>
      <c r="P44" s="438">
        <f t="shared" si="10"/>
        <v>-0.030531184305714</v>
      </c>
      <c r="Q44" s="423"/>
      <c r="R44" s="60" t="s">
        <v>398</v>
      </c>
    </row>
    <row r="45" s="1" customFormat="1" ht="27.95" customHeight="1" spans="1:18">
      <c r="A45" s="13"/>
      <c r="B45" s="11" t="s">
        <v>399</v>
      </c>
      <c r="C45" s="12" t="s">
        <v>400</v>
      </c>
      <c r="D45" s="12" t="s">
        <v>400</v>
      </c>
      <c r="E45" s="12" t="s">
        <v>285</v>
      </c>
      <c r="F45" s="12" t="s">
        <v>17</v>
      </c>
      <c r="G45" s="12" t="s">
        <v>289</v>
      </c>
      <c r="H45" s="12"/>
      <c r="I45" s="424" t="s">
        <v>244</v>
      </c>
      <c r="J45" s="442">
        <v>249.87</v>
      </c>
      <c r="K45" s="437">
        <v>22.9061928053</v>
      </c>
      <c r="L45" s="437">
        <v>31.20463963</v>
      </c>
      <c r="M45" s="437">
        <v>51.7580066803</v>
      </c>
      <c r="N45" s="437">
        <v>71.5505532107</v>
      </c>
      <c r="O45" s="437">
        <v>88.6015029293</v>
      </c>
      <c r="P45" s="437">
        <v>104.5987267563</v>
      </c>
      <c r="Q45" s="423"/>
      <c r="R45" s="60" t="s">
        <v>401</v>
      </c>
    </row>
    <row r="46" s="1" customFormat="1" ht="36" spans="1:18">
      <c r="A46" s="13"/>
      <c r="B46" s="11" t="s">
        <v>402</v>
      </c>
      <c r="C46" s="12" t="s">
        <v>403</v>
      </c>
      <c r="D46" s="12" t="s">
        <v>403</v>
      </c>
      <c r="E46" s="12" t="s">
        <v>285</v>
      </c>
      <c r="F46" s="12" t="s">
        <v>17</v>
      </c>
      <c r="G46" s="12" t="s">
        <v>289</v>
      </c>
      <c r="H46" s="12" t="s">
        <v>404</v>
      </c>
      <c r="I46" s="424" t="s">
        <v>244</v>
      </c>
      <c r="J46" s="438">
        <v>0.892105694</v>
      </c>
      <c r="K46" s="438">
        <f t="shared" ref="K46:P46" si="11">K45/$J$43</f>
        <v>0.0817816076879562</v>
      </c>
      <c r="L46" s="438">
        <f t="shared" si="11"/>
        <v>0.111409417442528</v>
      </c>
      <c r="M46" s="438">
        <f t="shared" si="11"/>
        <v>0.184790769597448</v>
      </c>
      <c r="N46" s="438">
        <f t="shared" si="11"/>
        <v>0.25545577662211</v>
      </c>
      <c r="O46" s="438">
        <f t="shared" si="11"/>
        <v>0.316332505131571</v>
      </c>
      <c r="P46" s="438">
        <f t="shared" si="11"/>
        <v>0.37344713322522</v>
      </c>
      <c r="Q46" s="423"/>
      <c r="R46" s="60" t="s">
        <v>405</v>
      </c>
    </row>
    <row r="47" s="1" customFormat="1" spans="1:18">
      <c r="A47" s="13"/>
      <c r="B47" s="11" t="s">
        <v>406</v>
      </c>
      <c r="C47" s="12" t="s">
        <v>407</v>
      </c>
      <c r="D47" s="12" t="s">
        <v>407</v>
      </c>
      <c r="E47" s="12" t="s">
        <v>285</v>
      </c>
      <c r="F47" s="12" t="s">
        <v>17</v>
      </c>
      <c r="G47" s="12" t="s">
        <v>196</v>
      </c>
      <c r="H47" s="12"/>
      <c r="I47" s="424" t="s">
        <v>244</v>
      </c>
      <c r="J47" s="428">
        <v>152694</v>
      </c>
      <c r="K47" s="437">
        <v>1456</v>
      </c>
      <c r="L47" s="437">
        <v>1883</v>
      </c>
      <c r="M47" s="437">
        <v>3146</v>
      </c>
      <c r="N47" s="437">
        <v>4261</v>
      </c>
      <c r="O47" s="437">
        <v>5232</v>
      </c>
      <c r="P47" s="437">
        <v>6081</v>
      </c>
      <c r="Q47" s="423"/>
      <c r="R47" s="60" t="s">
        <v>408</v>
      </c>
    </row>
    <row r="48" s="1" customFormat="1" ht="36" spans="1:18">
      <c r="A48" s="13"/>
      <c r="B48" s="11" t="s">
        <v>409</v>
      </c>
      <c r="C48" s="12" t="s">
        <v>410</v>
      </c>
      <c r="D48" s="12" t="s">
        <v>410</v>
      </c>
      <c r="E48" s="49" t="s">
        <v>285</v>
      </c>
      <c r="F48" s="49" t="s">
        <v>17</v>
      </c>
      <c r="G48" s="49" t="s">
        <v>46</v>
      </c>
      <c r="H48" s="12" t="s">
        <v>411</v>
      </c>
      <c r="I48" s="424" t="s">
        <v>244</v>
      </c>
      <c r="J48" s="118">
        <v>0.0966440661084115</v>
      </c>
      <c r="K48" s="438">
        <f t="shared" ref="K48:P48" si="12">K47/$J$47</f>
        <v>0.00953541069066237</v>
      </c>
      <c r="L48" s="438">
        <f t="shared" si="12"/>
        <v>0.0123318532489816</v>
      </c>
      <c r="M48" s="438">
        <f t="shared" si="12"/>
        <v>0.0206032980994669</v>
      </c>
      <c r="N48" s="438">
        <f t="shared" si="12"/>
        <v>0.0279054841709563</v>
      </c>
      <c r="O48" s="438">
        <f t="shared" si="12"/>
        <v>0.0342646076466659</v>
      </c>
      <c r="P48" s="438">
        <f t="shared" si="12"/>
        <v>0.0398247475342843</v>
      </c>
      <c r="Q48" s="423"/>
      <c r="R48" s="447" t="s">
        <v>391</v>
      </c>
    </row>
    <row r="49" spans="1:17">
      <c r="A49" s="412" t="s">
        <v>412</v>
      </c>
      <c r="B49" s="413"/>
      <c r="C49" s="413"/>
      <c r="D49" s="413"/>
      <c r="E49" s="413"/>
      <c r="F49" s="413"/>
      <c r="G49" s="413"/>
      <c r="H49" s="413"/>
      <c r="I49" s="443"/>
      <c r="J49" s="425"/>
      <c r="K49" s="423"/>
      <c r="L49" s="423"/>
      <c r="M49" s="423"/>
      <c r="N49" s="423"/>
      <c r="O49" s="423"/>
      <c r="P49" s="423"/>
      <c r="Q49" s="425"/>
    </row>
    <row r="50" spans="1:17">
      <c r="A50" s="414" t="s">
        <v>413</v>
      </c>
      <c r="B50" s="415" t="s">
        <v>414</v>
      </c>
      <c r="C50" s="416" t="s">
        <v>415</v>
      </c>
      <c r="D50" s="361" t="s">
        <v>416</v>
      </c>
      <c r="E50" s="368" t="s">
        <v>16</v>
      </c>
      <c r="F50" s="368" t="s">
        <v>17</v>
      </c>
      <c r="G50" s="368" t="s">
        <v>18</v>
      </c>
      <c r="H50" s="368"/>
      <c r="I50" s="424" t="s">
        <v>244</v>
      </c>
      <c r="J50" s="425"/>
      <c r="K50" s="36">
        <f>162270/10000</f>
        <v>16.227</v>
      </c>
      <c r="L50" s="36">
        <f>162270/10000</f>
        <v>16.227</v>
      </c>
      <c r="M50" s="36">
        <v>20.142</v>
      </c>
      <c r="N50" s="36">
        <v>40.581</v>
      </c>
      <c r="O50" s="36">
        <v>40.581</v>
      </c>
      <c r="P50" s="36">
        <v>40.581</v>
      </c>
      <c r="Q50" s="425"/>
    </row>
    <row r="51" ht="24" spans="1:17">
      <c r="A51" s="414"/>
      <c r="B51" s="415" t="s">
        <v>417</v>
      </c>
      <c r="C51" s="416" t="s">
        <v>418</v>
      </c>
      <c r="D51" s="361" t="s">
        <v>419</v>
      </c>
      <c r="E51" s="368" t="s">
        <v>16</v>
      </c>
      <c r="F51" s="368" t="s">
        <v>17</v>
      </c>
      <c r="G51" s="368" t="s">
        <v>18</v>
      </c>
      <c r="H51" s="368" t="s">
        <v>420</v>
      </c>
      <c r="I51" s="424" t="s">
        <v>244</v>
      </c>
      <c r="J51" s="425"/>
      <c r="K51" s="426">
        <f t="shared" ref="K51:P51" si="13">K50/K4*100</f>
        <v>11.8609750749214</v>
      </c>
      <c r="L51" s="426">
        <f t="shared" si="13"/>
        <v>9.61885002963841</v>
      </c>
      <c r="M51" s="426">
        <f t="shared" si="13"/>
        <v>5.8377532388488</v>
      </c>
      <c r="N51" s="426">
        <f t="shared" si="13"/>
        <v>7.02762143908564</v>
      </c>
      <c r="O51" s="426">
        <f t="shared" si="13"/>
        <v>6.4575211240711</v>
      </c>
      <c r="P51" s="426">
        <f t="shared" si="13"/>
        <v>5.94846161739054</v>
      </c>
      <c r="Q51" s="425"/>
    </row>
    <row r="52" spans="1:17">
      <c r="A52" s="417" t="s">
        <v>413</v>
      </c>
      <c r="B52" s="418" t="s">
        <v>421</v>
      </c>
      <c r="C52" s="419" t="s">
        <v>422</v>
      </c>
      <c r="D52" s="419" t="s">
        <v>422</v>
      </c>
      <c r="E52" s="368" t="s">
        <v>285</v>
      </c>
      <c r="F52" s="368" t="s">
        <v>17</v>
      </c>
      <c r="G52" s="368" t="s">
        <v>18</v>
      </c>
      <c r="H52" s="368"/>
      <c r="I52" s="424" t="s">
        <v>244</v>
      </c>
      <c r="J52" s="437">
        <v>0</v>
      </c>
      <c r="K52" s="437">
        <v>0</v>
      </c>
      <c r="L52" s="437">
        <v>0</v>
      </c>
      <c r="M52" s="437">
        <v>0</v>
      </c>
      <c r="N52" s="425">
        <v>7</v>
      </c>
      <c r="O52" s="425">
        <v>7</v>
      </c>
      <c r="P52" s="425">
        <v>7</v>
      </c>
      <c r="Q52" s="425"/>
    </row>
    <row r="53" ht="24" spans="1:18">
      <c r="A53" s="417"/>
      <c r="B53" s="418" t="s">
        <v>423</v>
      </c>
      <c r="C53" s="419" t="s">
        <v>424</v>
      </c>
      <c r="D53" s="419" t="s">
        <v>424</v>
      </c>
      <c r="E53" s="368" t="s">
        <v>285</v>
      </c>
      <c r="F53" s="368" t="s">
        <v>17</v>
      </c>
      <c r="G53" s="368" t="s">
        <v>46</v>
      </c>
      <c r="H53" s="368" t="s">
        <v>425</v>
      </c>
      <c r="I53" s="424" t="s">
        <v>244</v>
      </c>
      <c r="J53" s="437"/>
      <c r="K53" s="444">
        <f t="shared" ref="K53:P53" si="14">K52/$J$31/10000</f>
        <v>0</v>
      </c>
      <c r="L53" s="444">
        <f t="shared" si="14"/>
        <v>0</v>
      </c>
      <c r="M53" s="444">
        <f t="shared" si="14"/>
        <v>0</v>
      </c>
      <c r="N53" s="444">
        <f t="shared" si="14"/>
        <v>1.32180499540192e-7</v>
      </c>
      <c r="O53" s="444">
        <f t="shared" si="14"/>
        <v>1.32180499540192e-7</v>
      </c>
      <c r="P53" s="444">
        <f t="shared" si="14"/>
        <v>1.32180499540192e-7</v>
      </c>
      <c r="Q53" s="425"/>
      <c r="R53" s="91" t="s">
        <v>426</v>
      </c>
    </row>
    <row r="54" spans="1:17">
      <c r="A54" s="417"/>
      <c r="B54" s="418" t="s">
        <v>427</v>
      </c>
      <c r="C54" s="419" t="s">
        <v>428</v>
      </c>
      <c r="D54" s="419" t="s">
        <v>428</v>
      </c>
      <c r="E54" s="368" t="s">
        <v>285</v>
      </c>
      <c r="F54" s="368" t="s">
        <v>17</v>
      </c>
      <c r="G54" s="368" t="s">
        <v>18</v>
      </c>
      <c r="H54" s="368"/>
      <c r="I54" s="424" t="s">
        <v>244</v>
      </c>
      <c r="J54" s="437">
        <v>0</v>
      </c>
      <c r="K54" s="437">
        <v>0</v>
      </c>
      <c r="L54" s="437">
        <v>0</v>
      </c>
      <c r="M54" s="437">
        <v>0</v>
      </c>
      <c r="N54" s="425">
        <v>7</v>
      </c>
      <c r="O54" s="425">
        <v>7</v>
      </c>
      <c r="P54" s="425">
        <v>7</v>
      </c>
      <c r="Q54" s="425"/>
    </row>
    <row r="55" spans="1:17">
      <c r="A55" s="417"/>
      <c r="B55" s="418" t="s">
        <v>427</v>
      </c>
      <c r="C55" s="419" t="s">
        <v>429</v>
      </c>
      <c r="D55" s="419" t="s">
        <v>429</v>
      </c>
      <c r="E55" s="368" t="s">
        <v>285</v>
      </c>
      <c r="F55" s="368" t="s">
        <v>17</v>
      </c>
      <c r="G55" s="12" t="s">
        <v>97</v>
      </c>
      <c r="H55" s="368"/>
      <c r="I55" s="424" t="s">
        <v>244</v>
      </c>
      <c r="J55" s="437">
        <v>0</v>
      </c>
      <c r="K55" s="437">
        <v>0</v>
      </c>
      <c r="L55" s="437">
        <v>0</v>
      </c>
      <c r="M55" s="437">
        <v>0</v>
      </c>
      <c r="N55" s="425">
        <v>1</v>
      </c>
      <c r="O55" s="437">
        <v>1</v>
      </c>
      <c r="P55" s="437">
        <v>1</v>
      </c>
      <c r="Q55" s="425"/>
    </row>
    <row r="56" spans="1:17">
      <c r="A56" s="417"/>
      <c r="B56" s="418" t="s">
        <v>430</v>
      </c>
      <c r="C56" s="419" t="s">
        <v>431</v>
      </c>
      <c r="D56" s="419" t="s">
        <v>431</v>
      </c>
      <c r="E56" s="368" t="s">
        <v>285</v>
      </c>
      <c r="F56" s="368" t="s">
        <v>17</v>
      </c>
      <c r="G56" s="368" t="s">
        <v>196</v>
      </c>
      <c r="H56" s="368"/>
      <c r="I56" s="424" t="s">
        <v>244</v>
      </c>
      <c r="J56" s="437">
        <v>0</v>
      </c>
      <c r="K56" s="437">
        <v>0</v>
      </c>
      <c r="L56" s="437">
        <v>0</v>
      </c>
      <c r="M56" s="437">
        <v>0</v>
      </c>
      <c r="N56" s="425">
        <v>1</v>
      </c>
      <c r="O56" s="437">
        <v>1</v>
      </c>
      <c r="P56" s="437">
        <v>1</v>
      </c>
      <c r="Q56" s="425"/>
    </row>
    <row r="57" spans="1:17">
      <c r="A57" s="417"/>
      <c r="B57" s="420" t="s">
        <v>421</v>
      </c>
      <c r="C57" s="421" t="s">
        <v>432</v>
      </c>
      <c r="D57" s="421" t="s">
        <v>432</v>
      </c>
      <c r="E57" s="422" t="s">
        <v>285</v>
      </c>
      <c r="F57" s="422" t="s">
        <v>17</v>
      </c>
      <c r="G57" s="422" t="s">
        <v>18</v>
      </c>
      <c r="H57" s="422"/>
      <c r="I57" s="424" t="s">
        <v>244</v>
      </c>
      <c r="J57" s="437">
        <v>7969.807335</v>
      </c>
      <c r="K57" s="425">
        <v>10850.64802</v>
      </c>
      <c r="L57" s="437">
        <v>12091.150629</v>
      </c>
      <c r="M57" s="437">
        <v>16503.50454</v>
      </c>
      <c r="N57" s="425">
        <v>18758.0813</v>
      </c>
      <c r="O57" s="425">
        <v>20121.23988</v>
      </c>
      <c r="P57" s="437">
        <v>21837.20507</v>
      </c>
      <c r="Q57" s="425"/>
    </row>
    <row r="58" ht="24" spans="1:18">
      <c r="A58" s="417"/>
      <c r="B58" s="420" t="s">
        <v>423</v>
      </c>
      <c r="C58" s="421" t="s">
        <v>433</v>
      </c>
      <c r="D58" s="421" t="s">
        <v>433</v>
      </c>
      <c r="E58" s="422" t="s">
        <v>285</v>
      </c>
      <c r="F58" s="422" t="s">
        <v>17</v>
      </c>
      <c r="G58" s="422" t="s">
        <v>46</v>
      </c>
      <c r="H58" s="422" t="s">
        <v>425</v>
      </c>
      <c r="I58" s="424" t="s">
        <v>244</v>
      </c>
      <c r="J58" s="425"/>
      <c r="K58" s="444">
        <f t="shared" ref="K58:P58" si="15">K57/$J$31/10000</f>
        <v>0.000204892010802627</v>
      </c>
      <c r="L58" s="444">
        <f t="shared" si="15"/>
        <v>0.00022831633287956</v>
      </c>
      <c r="M58" s="444">
        <f t="shared" si="15"/>
        <v>0.000311634496323003</v>
      </c>
      <c r="N58" s="444">
        <f t="shared" si="15"/>
        <v>0.00035420750809279</v>
      </c>
      <c r="O58" s="444">
        <f t="shared" si="15"/>
        <v>0.000379947934100918</v>
      </c>
      <c r="P58" s="444">
        <f t="shared" si="15"/>
        <v>0.000412350382102029</v>
      </c>
      <c r="Q58" s="425"/>
      <c r="R58" s="91" t="s">
        <v>426</v>
      </c>
    </row>
    <row r="59" spans="1:17">
      <c r="A59" s="417"/>
      <c r="B59" s="420" t="s">
        <v>427</v>
      </c>
      <c r="C59" s="421" t="s">
        <v>434</v>
      </c>
      <c r="D59" s="421" t="s">
        <v>434</v>
      </c>
      <c r="E59" s="422" t="s">
        <v>285</v>
      </c>
      <c r="F59" s="422" t="s">
        <v>17</v>
      </c>
      <c r="G59" s="422" t="s">
        <v>18</v>
      </c>
      <c r="H59" s="422"/>
      <c r="I59" s="424" t="s">
        <v>244</v>
      </c>
      <c r="J59" s="437">
        <v>9134.1</v>
      </c>
      <c r="K59" s="425">
        <v>12892.1</v>
      </c>
      <c r="L59" s="437">
        <v>15057.07</v>
      </c>
      <c r="M59" s="437">
        <v>20923.04</v>
      </c>
      <c r="N59" s="425">
        <v>24858.92</v>
      </c>
      <c r="O59" s="425">
        <v>27477.25</v>
      </c>
      <c r="P59" s="437">
        <v>30252.6</v>
      </c>
      <c r="Q59" s="425"/>
    </row>
    <row r="60" spans="1:17">
      <c r="A60" s="417"/>
      <c r="B60" s="420" t="s">
        <v>427</v>
      </c>
      <c r="C60" s="421" t="s">
        <v>435</v>
      </c>
      <c r="D60" s="421" t="s">
        <v>435</v>
      </c>
      <c r="E60" s="422" t="s">
        <v>285</v>
      </c>
      <c r="F60" s="422" t="s">
        <v>17</v>
      </c>
      <c r="G60" s="12" t="s">
        <v>97</v>
      </c>
      <c r="H60" s="422"/>
      <c r="I60" s="424" t="s">
        <v>244</v>
      </c>
      <c r="J60" s="437">
        <f>0.2482*10000</f>
        <v>2482</v>
      </c>
      <c r="K60" s="425">
        <f>0.3523*10000</f>
        <v>3523</v>
      </c>
      <c r="L60" s="437">
        <f>0.3999*10000</f>
        <v>3999</v>
      </c>
      <c r="M60" s="437">
        <f>0.541*10000</f>
        <v>5410</v>
      </c>
      <c r="N60" s="425">
        <v>6267</v>
      </c>
      <c r="O60" s="425">
        <v>6871</v>
      </c>
      <c r="P60" s="437">
        <v>7451</v>
      </c>
      <c r="Q60" s="425"/>
    </row>
    <row r="61" ht="24" spans="1:17">
      <c r="A61" s="417"/>
      <c r="B61" s="420" t="s">
        <v>430</v>
      </c>
      <c r="C61" s="421" t="s">
        <v>436</v>
      </c>
      <c r="D61" s="421" t="s">
        <v>436</v>
      </c>
      <c r="E61" s="422" t="s">
        <v>285</v>
      </c>
      <c r="F61" s="422" t="s">
        <v>17</v>
      </c>
      <c r="G61" s="422" t="s">
        <v>196</v>
      </c>
      <c r="H61" s="422"/>
      <c r="I61" s="424" t="s">
        <v>244</v>
      </c>
      <c r="J61" s="437">
        <v>668</v>
      </c>
      <c r="K61" s="425">
        <v>967</v>
      </c>
      <c r="L61" s="437">
        <v>1117</v>
      </c>
      <c r="M61" s="437">
        <v>1661</v>
      </c>
      <c r="N61" s="425">
        <v>1989</v>
      </c>
      <c r="O61" s="425">
        <v>2194</v>
      </c>
      <c r="P61" s="437">
        <v>2385</v>
      </c>
      <c r="Q61" s="425"/>
    </row>
    <row r="62" spans="1:17">
      <c r="A62" s="417"/>
      <c r="B62" s="420" t="s">
        <v>421</v>
      </c>
      <c r="C62" s="421" t="s">
        <v>437</v>
      </c>
      <c r="D62" s="421" t="s">
        <v>437</v>
      </c>
      <c r="E62" s="422" t="s">
        <v>285</v>
      </c>
      <c r="F62" s="422" t="s">
        <v>17</v>
      </c>
      <c r="G62" s="422" t="s">
        <v>18</v>
      </c>
      <c r="H62" s="422"/>
      <c r="I62" s="424" t="s">
        <v>244</v>
      </c>
      <c r="J62" s="437">
        <v>57432.89988</v>
      </c>
      <c r="K62" s="425">
        <v>80791.08755</v>
      </c>
      <c r="L62" s="437">
        <v>86816.935494</v>
      </c>
      <c r="M62" s="437">
        <v>111662.399767</v>
      </c>
      <c r="N62" s="425">
        <v>132635.46</v>
      </c>
      <c r="O62" s="437">
        <v>150900.316412</v>
      </c>
      <c r="P62" s="437">
        <v>166026.9355</v>
      </c>
      <c r="Q62" s="425"/>
    </row>
    <row r="63" ht="24" spans="1:18">
      <c r="A63" s="417"/>
      <c r="B63" s="420" t="s">
        <v>423</v>
      </c>
      <c r="C63" s="421" t="s">
        <v>438</v>
      </c>
      <c r="D63" s="421" t="s">
        <v>438</v>
      </c>
      <c r="E63" s="422" t="s">
        <v>285</v>
      </c>
      <c r="F63" s="422" t="s">
        <v>17</v>
      </c>
      <c r="G63" s="422" t="s">
        <v>46</v>
      </c>
      <c r="H63" s="422" t="s">
        <v>425</v>
      </c>
      <c r="I63" s="424" t="s">
        <v>244</v>
      </c>
      <c r="J63" s="425"/>
      <c r="K63" s="444">
        <f t="shared" ref="K63:P63" si="16">K62/$J$31/10000</f>
        <v>0.00152557233010777</v>
      </c>
      <c r="L63" s="444">
        <f t="shared" si="16"/>
        <v>0.00163935798602079</v>
      </c>
      <c r="M63" s="444">
        <f t="shared" si="16"/>
        <v>0.00210851311157981</v>
      </c>
      <c r="N63" s="444">
        <f t="shared" si="16"/>
        <v>0.00250454590850616</v>
      </c>
      <c r="O63" s="444">
        <f t="shared" si="16"/>
        <v>0.00284943988630159</v>
      </c>
      <c r="P63" s="444">
        <f t="shared" si="16"/>
        <v>0.00313507475307388</v>
      </c>
      <c r="Q63" s="425"/>
      <c r="R63" s="91" t="s">
        <v>426</v>
      </c>
    </row>
    <row r="64" spans="1:17">
      <c r="A64" s="417"/>
      <c r="B64" s="420" t="s">
        <v>427</v>
      </c>
      <c r="C64" s="421" t="s">
        <v>439</v>
      </c>
      <c r="D64" s="421" t="s">
        <v>439</v>
      </c>
      <c r="E64" s="422" t="s">
        <v>285</v>
      </c>
      <c r="F64" s="422" t="s">
        <v>17</v>
      </c>
      <c r="G64" s="422" t="s">
        <v>18</v>
      </c>
      <c r="H64" s="422"/>
      <c r="I64" s="424" t="s">
        <v>244</v>
      </c>
      <c r="J64" s="437">
        <v>59483.847</v>
      </c>
      <c r="K64" s="425">
        <v>84271.4649</v>
      </c>
      <c r="L64" s="437">
        <v>91418.4649</v>
      </c>
      <c r="M64" s="437">
        <v>117721.0399</v>
      </c>
      <c r="N64" s="425">
        <v>140452.8599</v>
      </c>
      <c r="O64" s="437">
        <v>160737.7587</v>
      </c>
      <c r="P64" s="437">
        <v>177672.9587</v>
      </c>
      <c r="Q64" s="425"/>
    </row>
    <row r="65" spans="1:17">
      <c r="A65" s="417"/>
      <c r="B65" s="420" t="s">
        <v>427</v>
      </c>
      <c r="C65" s="421" t="s">
        <v>440</v>
      </c>
      <c r="D65" s="421" t="s">
        <v>440</v>
      </c>
      <c r="E65" s="422" t="s">
        <v>285</v>
      </c>
      <c r="F65" s="422" t="s">
        <v>17</v>
      </c>
      <c r="G65" s="12" t="s">
        <v>97</v>
      </c>
      <c r="H65" s="422"/>
      <c r="I65" s="424" t="s">
        <v>244</v>
      </c>
      <c r="J65" s="437">
        <v>2186</v>
      </c>
      <c r="K65" s="425">
        <v>3032</v>
      </c>
      <c r="L65" s="437">
        <v>3266</v>
      </c>
      <c r="M65" s="437">
        <v>3800</v>
      </c>
      <c r="N65" s="425">
        <v>4266</v>
      </c>
      <c r="O65" s="437">
        <v>4656</v>
      </c>
      <c r="P65" s="437">
        <v>4979</v>
      </c>
      <c r="Q65" s="425"/>
    </row>
    <row r="66" ht="24" spans="1:17">
      <c r="A66" s="417"/>
      <c r="B66" s="420" t="s">
        <v>430</v>
      </c>
      <c r="C66" s="421" t="s">
        <v>441</v>
      </c>
      <c r="D66" s="421" t="s">
        <v>441</v>
      </c>
      <c r="E66" s="422" t="s">
        <v>285</v>
      </c>
      <c r="F66" s="422" t="s">
        <v>17</v>
      </c>
      <c r="G66" s="422" t="s">
        <v>196</v>
      </c>
      <c r="H66" s="422"/>
      <c r="I66" s="424" t="s">
        <v>244</v>
      </c>
      <c r="J66" s="437">
        <v>1020</v>
      </c>
      <c r="K66" s="425">
        <v>1429</v>
      </c>
      <c r="L66" s="437">
        <v>1542</v>
      </c>
      <c r="M66" s="437">
        <v>1952</v>
      </c>
      <c r="N66" s="425">
        <v>2325</v>
      </c>
      <c r="O66" s="437">
        <v>2632</v>
      </c>
      <c r="P66" s="437">
        <v>2895</v>
      </c>
      <c r="Q66" s="425"/>
    </row>
    <row r="67" spans="1:18">
      <c r="A67" s="417"/>
      <c r="B67" s="420" t="s">
        <v>421</v>
      </c>
      <c r="C67" s="421" t="s">
        <v>442</v>
      </c>
      <c r="D67" s="421" t="s">
        <v>442</v>
      </c>
      <c r="E67" s="422" t="s">
        <v>285</v>
      </c>
      <c r="F67" s="422" t="s">
        <v>17</v>
      </c>
      <c r="G67" s="422" t="s">
        <v>18</v>
      </c>
      <c r="H67" s="422"/>
      <c r="I67" s="424" t="s">
        <v>244</v>
      </c>
      <c r="J67" s="437">
        <v>0</v>
      </c>
      <c r="K67" s="437">
        <v>0</v>
      </c>
      <c r="L67" s="437">
        <v>0</v>
      </c>
      <c r="M67" s="437">
        <v>0.001001</v>
      </c>
      <c r="N67" s="425">
        <v>5707.412135</v>
      </c>
      <c r="O67" s="437">
        <v>15541.685725</v>
      </c>
      <c r="P67" s="437">
        <v>18027.56015</v>
      </c>
      <c r="Q67" s="425"/>
      <c r="R67" s="446" t="s">
        <v>443</v>
      </c>
    </row>
    <row r="68" ht="24" spans="1:18">
      <c r="A68" s="417"/>
      <c r="B68" s="420" t="s">
        <v>423</v>
      </c>
      <c r="C68" s="421" t="s">
        <v>444</v>
      </c>
      <c r="D68" s="421" t="s">
        <v>444</v>
      </c>
      <c r="E68" s="422" t="s">
        <v>285</v>
      </c>
      <c r="F68" s="422" t="s">
        <v>17</v>
      </c>
      <c r="G68" s="422" t="s">
        <v>46</v>
      </c>
      <c r="H68" s="422" t="s">
        <v>425</v>
      </c>
      <c r="I68" s="424" t="s">
        <v>244</v>
      </c>
      <c r="J68" s="437"/>
      <c r="K68" s="444">
        <f t="shared" ref="K68:P68" si="17">K67/$J$31/10000</f>
        <v>0</v>
      </c>
      <c r="L68" s="444">
        <f t="shared" si="17"/>
        <v>0</v>
      </c>
      <c r="M68" s="444">
        <f t="shared" si="17"/>
        <v>1.89018114342474e-11</v>
      </c>
      <c r="N68" s="444">
        <f t="shared" si="17"/>
        <v>0.000107772655298007</v>
      </c>
      <c r="O68" s="444">
        <f t="shared" si="17"/>
        <v>0.000293472540403881</v>
      </c>
      <c r="P68" s="444">
        <f t="shared" si="17"/>
        <v>0.000340413129445408</v>
      </c>
      <c r="Q68" s="425"/>
      <c r="R68" s="91" t="s">
        <v>426</v>
      </c>
    </row>
    <row r="69" spans="1:18">
      <c r="A69" s="417"/>
      <c r="B69" s="420" t="s">
        <v>427</v>
      </c>
      <c r="C69" s="421" t="s">
        <v>445</v>
      </c>
      <c r="D69" s="421" t="s">
        <v>445</v>
      </c>
      <c r="E69" s="422" t="s">
        <v>285</v>
      </c>
      <c r="F69" s="422" t="s">
        <v>17</v>
      </c>
      <c r="G69" s="422" t="s">
        <v>18</v>
      </c>
      <c r="H69" s="422"/>
      <c r="I69" s="424" t="s">
        <v>244</v>
      </c>
      <c r="J69" s="437">
        <v>0</v>
      </c>
      <c r="K69" s="437">
        <v>0</v>
      </c>
      <c r="L69" s="437">
        <v>0</v>
      </c>
      <c r="M69" s="437">
        <v>0.01</v>
      </c>
      <c r="N69" s="425">
        <v>6907.62613</v>
      </c>
      <c r="O69" s="437">
        <v>22664.72812</v>
      </c>
      <c r="P69" s="437">
        <v>30504.44631</v>
      </c>
      <c r="Q69" s="425"/>
      <c r="R69" s="446" t="s">
        <v>446</v>
      </c>
    </row>
    <row r="70" spans="1:18">
      <c r="A70" s="417"/>
      <c r="B70" s="420" t="s">
        <v>427</v>
      </c>
      <c r="C70" s="421" t="s">
        <v>447</v>
      </c>
      <c r="D70" s="421" t="s">
        <v>447</v>
      </c>
      <c r="E70" s="422" t="s">
        <v>285</v>
      </c>
      <c r="F70" s="422" t="s">
        <v>17</v>
      </c>
      <c r="G70" s="12" t="s">
        <v>97</v>
      </c>
      <c r="H70" s="422"/>
      <c r="I70" s="424" t="s">
        <v>244</v>
      </c>
      <c r="J70" s="437">
        <v>0</v>
      </c>
      <c r="K70" s="437">
        <v>0</v>
      </c>
      <c r="L70" s="437">
        <v>0</v>
      </c>
      <c r="M70" s="437">
        <v>2</v>
      </c>
      <c r="N70" s="425">
        <v>3513</v>
      </c>
      <c r="O70" s="437">
        <v>13096</v>
      </c>
      <c r="P70" s="437">
        <v>16972</v>
      </c>
      <c r="Q70" s="425"/>
      <c r="R70" s="446" t="s">
        <v>448</v>
      </c>
    </row>
    <row r="71" spans="1:18">
      <c r="A71" s="417"/>
      <c r="B71" s="420" t="s">
        <v>430</v>
      </c>
      <c r="C71" s="421" t="s">
        <v>449</v>
      </c>
      <c r="D71" s="421" t="s">
        <v>449</v>
      </c>
      <c r="E71" s="422" t="s">
        <v>285</v>
      </c>
      <c r="F71" s="422" t="s">
        <v>17</v>
      </c>
      <c r="G71" s="422" t="s">
        <v>196</v>
      </c>
      <c r="H71" s="422"/>
      <c r="I71" s="424" t="s">
        <v>244</v>
      </c>
      <c r="J71" s="437">
        <v>0</v>
      </c>
      <c r="K71" s="437">
        <v>0</v>
      </c>
      <c r="L71" s="437">
        <v>0</v>
      </c>
      <c r="M71" s="437">
        <v>1</v>
      </c>
      <c r="N71" s="425">
        <v>2544</v>
      </c>
      <c r="O71" s="437">
        <v>6743</v>
      </c>
      <c r="P71" s="437">
        <v>8667</v>
      </c>
      <c r="Q71" s="425"/>
      <c r="R71" s="446" t="s">
        <v>450</v>
      </c>
    </row>
    <row r="72" spans="1:17">
      <c r="A72" s="409" t="s">
        <v>451</v>
      </c>
      <c r="B72" s="409"/>
      <c r="C72" s="409"/>
      <c r="D72" s="409"/>
      <c r="E72" s="409"/>
      <c r="F72" s="409"/>
      <c r="G72" s="409"/>
      <c r="H72" s="409"/>
      <c r="I72" s="409"/>
      <c r="J72" s="425"/>
      <c r="K72" s="425"/>
      <c r="L72" s="425"/>
      <c r="M72" s="425"/>
      <c r="N72" s="425"/>
      <c r="O72" s="425"/>
      <c r="P72" s="437"/>
      <c r="Q72" s="425"/>
    </row>
    <row r="73" spans="1:17">
      <c r="A73" s="10" t="s">
        <v>452</v>
      </c>
      <c r="B73" s="11"/>
      <c r="C73" s="448" t="s">
        <v>453</v>
      </c>
      <c r="D73" s="449" t="s">
        <v>453</v>
      </c>
      <c r="E73" s="12" t="s">
        <v>16</v>
      </c>
      <c r="F73" s="12" t="s">
        <v>17</v>
      </c>
      <c r="G73" s="12" t="s">
        <v>18</v>
      </c>
      <c r="H73" s="12"/>
      <c r="I73" s="424" t="s">
        <v>244</v>
      </c>
      <c r="J73" s="425"/>
      <c r="K73" s="36">
        <f>497340/10000</f>
        <v>49.734</v>
      </c>
      <c r="L73" s="36">
        <v>53.703</v>
      </c>
      <c r="M73" s="36">
        <v>129.06</v>
      </c>
      <c r="N73" s="36">
        <v>212.7735</v>
      </c>
      <c r="O73" s="36">
        <v>213.5079</v>
      </c>
      <c r="P73" s="36">
        <v>227.6559</v>
      </c>
      <c r="Q73" s="425"/>
    </row>
    <row r="74" ht="24" spans="1:17">
      <c r="A74" s="450"/>
      <c r="B74" s="11"/>
      <c r="C74" s="448" t="s">
        <v>454</v>
      </c>
      <c r="D74" s="449" t="s">
        <v>455</v>
      </c>
      <c r="E74" s="12" t="s">
        <v>16</v>
      </c>
      <c r="F74" s="12" t="s">
        <v>17</v>
      </c>
      <c r="G74" s="24" t="s">
        <v>46</v>
      </c>
      <c r="H74" s="12" t="s">
        <v>456</v>
      </c>
      <c r="I74" s="424" t="s">
        <v>244</v>
      </c>
      <c r="J74" s="425"/>
      <c r="K74" s="426">
        <f t="shared" ref="K74:P74" si="18">K73/K4*100</f>
        <v>36.3526058036693</v>
      </c>
      <c r="L74" s="426">
        <f t="shared" si="18"/>
        <v>31.8334321280379</v>
      </c>
      <c r="M74" s="426">
        <f t="shared" si="18"/>
        <v>37.4054430049561</v>
      </c>
      <c r="N74" s="426">
        <f t="shared" si="18"/>
        <v>36.8470863278206</v>
      </c>
      <c r="O74" s="426">
        <f t="shared" si="18"/>
        <v>33.9748102413952</v>
      </c>
      <c r="P74" s="426">
        <f t="shared" si="18"/>
        <v>33.3703551692294</v>
      </c>
      <c r="Q74" s="425"/>
    </row>
    <row r="75" s="1" customFormat="1" ht="21.95" customHeight="1" spans="1:18">
      <c r="A75" s="10" t="s">
        <v>452</v>
      </c>
      <c r="B75" s="11" t="s">
        <v>457</v>
      </c>
      <c r="C75" s="451" t="s">
        <v>458</v>
      </c>
      <c r="D75" s="54" t="s">
        <v>459</v>
      </c>
      <c r="E75" s="54" t="s">
        <v>285</v>
      </c>
      <c r="F75" s="54" t="s">
        <v>17</v>
      </c>
      <c r="G75" s="54" t="s">
        <v>196</v>
      </c>
      <c r="H75" s="54"/>
      <c r="I75" s="424" t="s">
        <v>244</v>
      </c>
      <c r="J75" s="437">
        <v>13</v>
      </c>
      <c r="K75" s="437">
        <v>13</v>
      </c>
      <c r="L75" s="437">
        <v>13</v>
      </c>
      <c r="M75" s="437">
        <v>13</v>
      </c>
      <c r="N75" s="437">
        <v>13</v>
      </c>
      <c r="O75" s="437">
        <v>13</v>
      </c>
      <c r="P75" s="437">
        <v>13</v>
      </c>
      <c r="Q75" s="423"/>
      <c r="R75" s="60" t="s">
        <v>460</v>
      </c>
    </row>
    <row r="76" s="1" customFormat="1" ht="21.95" customHeight="1" spans="1:18">
      <c r="A76" s="450"/>
      <c r="B76" s="11" t="s">
        <v>461</v>
      </c>
      <c r="C76" s="451" t="s">
        <v>462</v>
      </c>
      <c r="D76" s="451" t="s">
        <v>462</v>
      </c>
      <c r="E76" s="54" t="s">
        <v>285</v>
      </c>
      <c r="F76" s="54" t="s">
        <v>34</v>
      </c>
      <c r="G76" s="54" t="s">
        <v>463</v>
      </c>
      <c r="H76" s="54"/>
      <c r="I76" s="424" t="s">
        <v>244</v>
      </c>
      <c r="J76" s="61">
        <v>529.61</v>
      </c>
      <c r="K76" s="61">
        <v>526.61</v>
      </c>
      <c r="L76" s="61">
        <v>529.84</v>
      </c>
      <c r="M76" s="61">
        <v>527.49</v>
      </c>
      <c r="N76" s="61">
        <v>529.43</v>
      </c>
      <c r="O76" s="61">
        <v>536.95</v>
      </c>
      <c r="P76" s="61">
        <v>537.91</v>
      </c>
      <c r="Q76" s="423"/>
      <c r="R76" s="480" t="s">
        <v>464</v>
      </c>
    </row>
    <row r="77" spans="1:17">
      <c r="A77" s="409" t="s">
        <v>465</v>
      </c>
      <c r="B77" s="409"/>
      <c r="C77" s="409"/>
      <c r="D77" s="409"/>
      <c r="E77" s="409"/>
      <c r="F77" s="409"/>
      <c r="G77" s="409"/>
      <c r="H77" s="409"/>
      <c r="I77" s="409"/>
      <c r="J77" s="425"/>
      <c r="K77" s="425"/>
      <c r="L77" s="425"/>
      <c r="M77" s="425"/>
      <c r="N77" s="425"/>
      <c r="O77" s="425"/>
      <c r="P77" s="425"/>
      <c r="Q77" s="425"/>
    </row>
    <row r="78" spans="1:17">
      <c r="A78" s="10" t="s">
        <v>466</v>
      </c>
      <c r="B78" s="11"/>
      <c r="C78" s="449" t="s">
        <v>467</v>
      </c>
      <c r="D78" s="452" t="s">
        <v>468</v>
      </c>
      <c r="E78" s="12" t="s">
        <v>16</v>
      </c>
      <c r="F78" s="12" t="s">
        <v>17</v>
      </c>
      <c r="G78" s="12" t="s">
        <v>18</v>
      </c>
      <c r="H78" s="12"/>
      <c r="I78" s="424" t="s">
        <v>244</v>
      </c>
      <c r="J78" s="425"/>
      <c r="K78" s="425">
        <v>0</v>
      </c>
      <c r="L78" s="425">
        <v>0</v>
      </c>
      <c r="M78" s="36">
        <f>263520/10000</f>
        <v>26.352</v>
      </c>
      <c r="N78" s="36">
        <v>28.512</v>
      </c>
      <c r="O78" s="36">
        <v>31.4496</v>
      </c>
      <c r="P78" s="36">
        <v>31.4496</v>
      </c>
      <c r="Q78" s="425"/>
    </row>
    <row r="79" ht="36" customHeight="1" spans="1:17">
      <c r="A79" s="450"/>
      <c r="B79" s="453"/>
      <c r="C79" s="454" t="s">
        <v>469</v>
      </c>
      <c r="D79" s="455" t="s">
        <v>470</v>
      </c>
      <c r="E79" s="357" t="s">
        <v>16</v>
      </c>
      <c r="F79" s="357" t="s">
        <v>17</v>
      </c>
      <c r="G79" s="456" t="s">
        <v>46</v>
      </c>
      <c r="H79" s="12" t="s">
        <v>471</v>
      </c>
      <c r="I79" s="424" t="s">
        <v>244</v>
      </c>
      <c r="J79" s="425"/>
      <c r="K79" s="426">
        <f t="shared" ref="K79:P79" si="19">K78/K4*100</f>
        <v>0</v>
      </c>
      <c r="L79" s="426">
        <f t="shared" si="19"/>
        <v>0</v>
      </c>
      <c r="M79" s="426">
        <f t="shared" si="19"/>
        <v>7.63759673071907</v>
      </c>
      <c r="N79" s="426">
        <f t="shared" si="19"/>
        <v>4.93757035241146</v>
      </c>
      <c r="O79" s="426">
        <f t="shared" si="19"/>
        <v>5.0044714606241</v>
      </c>
      <c r="P79" s="426">
        <f t="shared" si="19"/>
        <v>4.60995881033699</v>
      </c>
      <c r="Q79" s="425"/>
    </row>
    <row r="80" s="1" customFormat="1" spans="1:18">
      <c r="A80" s="10" t="s">
        <v>466</v>
      </c>
      <c r="B80" s="11" t="s">
        <v>472</v>
      </c>
      <c r="C80" s="12" t="s">
        <v>473</v>
      </c>
      <c r="D80" s="12" t="s">
        <v>473</v>
      </c>
      <c r="E80" s="12" t="s">
        <v>285</v>
      </c>
      <c r="F80" s="12" t="s">
        <v>17</v>
      </c>
      <c r="G80" s="12" t="s">
        <v>289</v>
      </c>
      <c r="H80" s="12"/>
      <c r="I80" s="424" t="s">
        <v>244</v>
      </c>
      <c r="J80" s="437">
        <v>134.0578183275</v>
      </c>
      <c r="K80" s="437">
        <v>134.4174444083</v>
      </c>
      <c r="L80" s="437">
        <v>134.8232032648</v>
      </c>
      <c r="M80" s="437">
        <v>137.0435477009</v>
      </c>
      <c r="N80" s="437">
        <v>137.6191168695</v>
      </c>
      <c r="O80" s="437">
        <v>152.7502677839</v>
      </c>
      <c r="P80" s="437">
        <v>156.5580908115</v>
      </c>
      <c r="Q80" s="423"/>
      <c r="R80" s="480" t="s">
        <v>475</v>
      </c>
    </row>
    <row r="81" s="1" customFormat="1" ht="24" spans="1:18">
      <c r="A81" s="450"/>
      <c r="B81" s="11" t="s">
        <v>476</v>
      </c>
      <c r="C81" s="12" t="s">
        <v>477</v>
      </c>
      <c r="D81" s="12" t="s">
        <v>478</v>
      </c>
      <c r="E81" s="12" t="s">
        <v>285</v>
      </c>
      <c r="F81" s="12" t="s">
        <v>17</v>
      </c>
      <c r="G81" s="12" t="s">
        <v>46</v>
      </c>
      <c r="H81" s="12" t="s">
        <v>479</v>
      </c>
      <c r="I81" s="424" t="s">
        <v>244</v>
      </c>
      <c r="J81" s="437">
        <v>2.51897707844125</v>
      </c>
      <c r="K81" s="437">
        <v>2.5499769790087</v>
      </c>
      <c r="L81" s="437">
        <v>2.51289043462737</v>
      </c>
      <c r="M81" s="437">
        <v>2.60461644377337</v>
      </c>
      <c r="N81" s="437">
        <v>2.58700227395576</v>
      </c>
      <c r="O81" s="437">
        <v>2.79165386840883</v>
      </c>
      <c r="P81" s="437">
        <v>2.80851371369607</v>
      </c>
      <c r="Q81" s="423"/>
      <c r="R81" s="480" t="s">
        <v>480</v>
      </c>
    </row>
    <row r="82" s="1" customFormat="1" spans="1:18">
      <c r="A82" s="450"/>
      <c r="B82" s="11" t="s">
        <v>481</v>
      </c>
      <c r="C82" s="12" t="s">
        <v>482</v>
      </c>
      <c r="D82" s="12" t="s">
        <v>482</v>
      </c>
      <c r="E82" s="12" t="s">
        <v>285</v>
      </c>
      <c r="F82" s="12" t="s">
        <v>17</v>
      </c>
      <c r="G82" s="12" t="s">
        <v>289</v>
      </c>
      <c r="H82" s="12"/>
      <c r="I82" s="424" t="s">
        <v>244</v>
      </c>
      <c r="J82" s="437">
        <v>63.8331542101</v>
      </c>
      <c r="K82" s="437">
        <v>61.0172998415</v>
      </c>
      <c r="L82" s="437">
        <v>60.2552257956</v>
      </c>
      <c r="M82" s="437">
        <v>61.6438668853</v>
      </c>
      <c r="N82" s="437">
        <v>62.7057711876</v>
      </c>
      <c r="O82" s="437">
        <v>64.0652613225</v>
      </c>
      <c r="P82" s="437">
        <v>70.6827346202</v>
      </c>
      <c r="Q82" s="423"/>
      <c r="R82" s="480" t="s">
        <v>483</v>
      </c>
    </row>
    <row r="83" s="1" customFormat="1" spans="1:18">
      <c r="A83" s="450"/>
      <c r="B83" s="11" t="s">
        <v>484</v>
      </c>
      <c r="C83" s="12" t="s">
        <v>485</v>
      </c>
      <c r="D83" s="12" t="s">
        <v>485</v>
      </c>
      <c r="E83" s="12" t="s">
        <v>285</v>
      </c>
      <c r="F83" s="12" t="s">
        <v>17</v>
      </c>
      <c r="G83" s="12" t="s">
        <v>46</v>
      </c>
      <c r="H83" s="12"/>
      <c r="I83" s="424" t="s">
        <v>244</v>
      </c>
      <c r="J83" s="467">
        <v>0.0132</v>
      </c>
      <c r="K83" s="467">
        <v>0.0128</v>
      </c>
      <c r="L83" s="467">
        <v>0.0124</v>
      </c>
      <c r="M83" s="468">
        <v>0.0129</v>
      </c>
      <c r="N83" s="467">
        <v>0.013</v>
      </c>
      <c r="O83" s="467">
        <v>0.0129</v>
      </c>
      <c r="P83" s="444">
        <v>0.0138</v>
      </c>
      <c r="Q83" s="423"/>
      <c r="R83" s="480" t="s">
        <v>486</v>
      </c>
    </row>
    <row r="84" s="323" customFormat="1" ht="15" customHeight="1" spans="1:17">
      <c r="A84" s="409" t="s">
        <v>487</v>
      </c>
      <c r="B84" s="409"/>
      <c r="C84" s="409"/>
      <c r="D84" s="409"/>
      <c r="E84" s="409"/>
      <c r="F84" s="409"/>
      <c r="G84" s="409"/>
      <c r="H84" s="409"/>
      <c r="I84" s="409"/>
      <c r="J84" s="469"/>
      <c r="K84" s="470"/>
      <c r="L84" s="470"/>
      <c r="M84" s="470"/>
      <c r="N84" s="470"/>
      <c r="O84" s="470"/>
      <c r="P84" s="470"/>
      <c r="Q84" s="469"/>
    </row>
    <row r="85" s="1" customFormat="1" ht="24" spans="1:17">
      <c r="A85" s="380" t="s">
        <v>488</v>
      </c>
      <c r="B85" s="457"/>
      <c r="C85" s="52" t="s">
        <v>489</v>
      </c>
      <c r="D85" s="52" t="s">
        <v>490</v>
      </c>
      <c r="E85" s="52" t="s">
        <v>16</v>
      </c>
      <c r="F85" s="458" t="s">
        <v>17</v>
      </c>
      <c r="G85" s="24" t="s">
        <v>18</v>
      </c>
      <c r="H85" s="451"/>
      <c r="I85" s="424" t="s">
        <v>244</v>
      </c>
      <c r="J85" s="423"/>
      <c r="K85" s="36">
        <f>306990/10000</f>
        <v>30.699</v>
      </c>
      <c r="L85" s="36">
        <v>36.6984</v>
      </c>
      <c r="M85" s="36">
        <v>87.3774</v>
      </c>
      <c r="N85" s="36">
        <v>172.8459</v>
      </c>
      <c r="O85" s="36">
        <v>185.0769</v>
      </c>
      <c r="P85" s="36">
        <v>185.6169</v>
      </c>
      <c r="Q85" s="423"/>
    </row>
    <row r="86" s="1" customFormat="1" ht="24" spans="1:17">
      <c r="A86" s="459"/>
      <c r="B86" s="457"/>
      <c r="C86" s="52" t="s">
        <v>491</v>
      </c>
      <c r="D86" s="52" t="s">
        <v>492</v>
      </c>
      <c r="E86" s="52" t="s">
        <v>16</v>
      </c>
      <c r="F86" s="458" t="s">
        <v>17</v>
      </c>
      <c r="G86" s="12" t="s">
        <v>46</v>
      </c>
      <c r="H86" s="12" t="s">
        <v>493</v>
      </c>
      <c r="I86" s="424" t="s">
        <v>244</v>
      </c>
      <c r="J86" s="423"/>
      <c r="K86" s="426">
        <f t="shared" ref="K86:P86" si="20">K85/K4*100</f>
        <v>22.4391491850011</v>
      </c>
      <c r="L86" s="426">
        <f t="shared" si="20"/>
        <v>21.7536455245999</v>
      </c>
      <c r="M86" s="426">
        <f t="shared" si="20"/>
        <v>25.3245804712634</v>
      </c>
      <c r="N86" s="426">
        <f t="shared" si="20"/>
        <v>29.9326175426444</v>
      </c>
      <c r="O86" s="426">
        <f t="shared" si="20"/>
        <v>29.4506786754292</v>
      </c>
      <c r="P86" s="426">
        <f t="shared" si="20"/>
        <v>27.2081763679805</v>
      </c>
      <c r="Q86" s="423"/>
    </row>
    <row r="87" s="390" customFormat="1" ht="24" spans="1:18">
      <c r="A87" s="380" t="s">
        <v>488</v>
      </c>
      <c r="B87" s="457" t="s">
        <v>494</v>
      </c>
      <c r="C87" s="52" t="s">
        <v>495</v>
      </c>
      <c r="D87" s="69" t="s">
        <v>496</v>
      </c>
      <c r="E87" s="69" t="s">
        <v>497</v>
      </c>
      <c r="F87" s="69" t="s">
        <v>34</v>
      </c>
      <c r="G87" s="69" t="s">
        <v>196</v>
      </c>
      <c r="H87" s="69"/>
      <c r="I87" s="424" t="s">
        <v>244</v>
      </c>
      <c r="J87" s="61">
        <v>123</v>
      </c>
      <c r="K87" s="471" t="s">
        <v>498</v>
      </c>
      <c r="L87" s="471" t="s">
        <v>499</v>
      </c>
      <c r="M87" s="471" t="s">
        <v>500</v>
      </c>
      <c r="N87" s="471" t="s">
        <v>501</v>
      </c>
      <c r="O87" s="471" t="s">
        <v>502</v>
      </c>
      <c r="P87" s="471" t="s">
        <v>503</v>
      </c>
      <c r="Q87" s="481">
        <v>45832</v>
      </c>
      <c r="R87" s="446" t="s">
        <v>504</v>
      </c>
    </row>
    <row r="88" s="391" customFormat="1" ht="31.9" customHeight="1" spans="1:18">
      <c r="A88" s="380"/>
      <c r="B88" s="457" t="s">
        <v>505</v>
      </c>
      <c r="C88" s="54" t="s">
        <v>506</v>
      </c>
      <c r="D88" s="52" t="s">
        <v>507</v>
      </c>
      <c r="E88" s="52" t="s">
        <v>285</v>
      </c>
      <c r="F88" s="52" t="s">
        <v>17</v>
      </c>
      <c r="G88" s="52" t="s">
        <v>64</v>
      </c>
      <c r="H88" s="460"/>
      <c r="I88" s="424" t="s">
        <v>244</v>
      </c>
      <c r="J88" s="437">
        <v>2230</v>
      </c>
      <c r="K88" s="437">
        <v>2261</v>
      </c>
      <c r="L88" s="437">
        <v>2276</v>
      </c>
      <c r="M88" s="437">
        <v>2338</v>
      </c>
      <c r="N88" s="437">
        <v>2377</v>
      </c>
      <c r="O88" s="437">
        <v>2409</v>
      </c>
      <c r="P88" s="437">
        <v>2459</v>
      </c>
      <c r="R88" s="60" t="s">
        <v>508</v>
      </c>
    </row>
    <row r="89" s="1" customFormat="1" ht="24" spans="1:18">
      <c r="A89" s="380"/>
      <c r="B89" s="457" t="s">
        <v>509</v>
      </c>
      <c r="C89" s="54" t="s">
        <v>510</v>
      </c>
      <c r="D89" s="52" t="s">
        <v>511</v>
      </c>
      <c r="E89" s="52" t="s">
        <v>285</v>
      </c>
      <c r="F89" s="52" t="s">
        <v>34</v>
      </c>
      <c r="G89" s="52" t="s">
        <v>64</v>
      </c>
      <c r="H89" s="52"/>
      <c r="I89" s="424" t="s">
        <v>244</v>
      </c>
      <c r="J89" s="437">
        <v>1447</v>
      </c>
      <c r="K89" s="437">
        <v>1459</v>
      </c>
      <c r="L89" s="437">
        <v>1454</v>
      </c>
      <c r="M89" s="437">
        <v>1533</v>
      </c>
      <c r="N89" s="437">
        <v>1601</v>
      </c>
      <c r="O89" s="437">
        <v>1595</v>
      </c>
      <c r="P89" s="437">
        <v>1614</v>
      </c>
      <c r="Q89" s="423"/>
      <c r="R89" s="60" t="s">
        <v>512</v>
      </c>
    </row>
    <row r="90" s="391" customFormat="1" ht="33.75" customHeight="1" spans="1:18">
      <c r="A90" s="380"/>
      <c r="B90" s="457" t="s">
        <v>513</v>
      </c>
      <c r="C90" s="461" t="s">
        <v>514</v>
      </c>
      <c r="D90" s="461" t="s">
        <v>515</v>
      </c>
      <c r="E90" s="52" t="s">
        <v>285</v>
      </c>
      <c r="F90" s="52" t="s">
        <v>34</v>
      </c>
      <c r="G90" s="461" t="s">
        <v>46</v>
      </c>
      <c r="H90" s="461" t="s">
        <v>516</v>
      </c>
      <c r="I90" s="424" t="s">
        <v>244</v>
      </c>
      <c r="J90" s="472">
        <f t="shared" ref="J90:P90" si="21">J89/J88*100%</f>
        <v>0.648878923766816</v>
      </c>
      <c r="K90" s="472">
        <f t="shared" si="21"/>
        <v>0.645289694825299</v>
      </c>
      <c r="L90" s="472">
        <f t="shared" si="21"/>
        <v>0.63884007029877</v>
      </c>
      <c r="M90" s="472">
        <f t="shared" si="21"/>
        <v>0.655688622754491</v>
      </c>
      <c r="N90" s="472">
        <f t="shared" si="21"/>
        <v>0.673538073201514</v>
      </c>
      <c r="O90" s="472">
        <f t="shared" si="21"/>
        <v>0.662100456621005</v>
      </c>
      <c r="P90" s="472">
        <f t="shared" si="21"/>
        <v>0.656364375762505</v>
      </c>
      <c r="R90" s="60" t="s">
        <v>517</v>
      </c>
    </row>
    <row r="91" s="391" customFormat="1" ht="30" customHeight="1" spans="1:18">
      <c r="A91" s="380" t="s">
        <v>518</v>
      </c>
      <c r="B91" s="462" t="s">
        <v>519</v>
      </c>
      <c r="C91" s="52" t="s">
        <v>520</v>
      </c>
      <c r="D91" s="52" t="s">
        <v>521</v>
      </c>
      <c r="E91" s="52" t="s">
        <v>522</v>
      </c>
      <c r="F91" s="52" t="s">
        <v>34</v>
      </c>
      <c r="G91" s="52" t="s">
        <v>523</v>
      </c>
      <c r="H91" s="52"/>
      <c r="I91" s="424" t="s">
        <v>244</v>
      </c>
      <c r="J91" s="473"/>
      <c r="K91" s="391">
        <v>88.92</v>
      </c>
      <c r="L91" s="391">
        <v>18.63</v>
      </c>
      <c r="M91" s="391">
        <v>22.62</v>
      </c>
      <c r="N91" s="391">
        <v>28.1</v>
      </c>
      <c r="O91" s="391">
        <v>25.58</v>
      </c>
      <c r="P91" s="391">
        <v>17.58</v>
      </c>
      <c r="R91" s="60" t="s">
        <v>524</v>
      </c>
    </row>
    <row r="92" s="391" customFormat="1" ht="31.9" customHeight="1" spans="1:16">
      <c r="A92" s="380"/>
      <c r="B92" s="11" t="s">
        <v>525</v>
      </c>
      <c r="C92" s="52" t="s">
        <v>526</v>
      </c>
      <c r="D92" s="52" t="s">
        <v>526</v>
      </c>
      <c r="E92" s="52" t="s">
        <v>522</v>
      </c>
      <c r="F92" s="52" t="s">
        <v>34</v>
      </c>
      <c r="G92" s="52" t="s">
        <v>523</v>
      </c>
      <c r="H92" s="52"/>
      <c r="I92" s="424" t="s">
        <v>244</v>
      </c>
      <c r="J92" s="473"/>
      <c r="K92" s="391">
        <v>41.63</v>
      </c>
      <c r="L92" s="391">
        <v>17.39</v>
      </c>
      <c r="M92" s="391">
        <v>18.71</v>
      </c>
      <c r="N92" s="391">
        <v>21.3</v>
      </c>
      <c r="O92" s="391">
        <v>18.78</v>
      </c>
      <c r="P92" s="391">
        <v>16.19</v>
      </c>
    </row>
    <row r="93" s="391" customFormat="1" ht="35.85" customHeight="1" spans="1:16">
      <c r="A93" s="380"/>
      <c r="B93" s="462" t="s">
        <v>527</v>
      </c>
      <c r="C93" s="52" t="s">
        <v>528</v>
      </c>
      <c r="D93" s="52" t="s">
        <v>529</v>
      </c>
      <c r="E93" s="52" t="s">
        <v>522</v>
      </c>
      <c r="F93" s="52" t="s">
        <v>34</v>
      </c>
      <c r="G93" s="52" t="s">
        <v>76</v>
      </c>
      <c r="H93" s="52"/>
      <c r="I93" s="424" t="s">
        <v>244</v>
      </c>
      <c r="J93" s="473"/>
      <c r="K93" s="391">
        <v>238.94</v>
      </c>
      <c r="L93" s="391">
        <v>134.5</v>
      </c>
      <c r="M93" s="391">
        <v>328.33</v>
      </c>
      <c r="N93" s="391">
        <v>149.65</v>
      </c>
      <c r="O93" s="391">
        <v>150.31</v>
      </c>
      <c r="P93" s="391">
        <v>158.3</v>
      </c>
    </row>
    <row r="94" s="391" customFormat="1" ht="33.75" customHeight="1" spans="1:16">
      <c r="A94" s="380"/>
      <c r="B94" s="11" t="s">
        <v>530</v>
      </c>
      <c r="C94" s="381" t="s">
        <v>531</v>
      </c>
      <c r="D94" s="52" t="s">
        <v>532</v>
      </c>
      <c r="E94" s="52" t="s">
        <v>522</v>
      </c>
      <c r="F94" s="52" t="s">
        <v>34</v>
      </c>
      <c r="G94" s="52" t="s">
        <v>46</v>
      </c>
      <c r="H94" s="52" t="s">
        <v>533</v>
      </c>
      <c r="I94" s="424" t="s">
        <v>244</v>
      </c>
      <c r="J94" s="474"/>
      <c r="K94" s="475">
        <v>99.9830355507</v>
      </c>
      <c r="L94" s="475">
        <v>99.9964874690458</v>
      </c>
      <c r="M94" s="475">
        <v>99.9692323088755</v>
      </c>
      <c r="N94" s="475">
        <v>99.9940274587584</v>
      </c>
      <c r="O94" s="475">
        <v>99.9593421320118</v>
      </c>
      <c r="P94" s="475">
        <v>99.9815836945999</v>
      </c>
    </row>
    <row r="95" s="391" customFormat="1" ht="33.75" customHeight="1" spans="1:16">
      <c r="A95" s="380"/>
      <c r="B95" s="11"/>
      <c r="C95" s="463" t="s">
        <v>534</v>
      </c>
      <c r="D95" s="53" t="s">
        <v>535</v>
      </c>
      <c r="E95" s="48" t="s">
        <v>536</v>
      </c>
      <c r="F95" s="12" t="s">
        <v>34</v>
      </c>
      <c r="G95" s="12" t="s">
        <v>196</v>
      </c>
      <c r="H95" s="52"/>
      <c r="I95" s="424" t="s">
        <v>244</v>
      </c>
      <c r="J95" s="476"/>
      <c r="K95" s="477">
        <v>49</v>
      </c>
      <c r="L95" s="477">
        <v>29</v>
      </c>
      <c r="M95" s="477">
        <v>46</v>
      </c>
      <c r="N95" s="477">
        <v>37</v>
      </c>
      <c r="O95" s="477">
        <v>35</v>
      </c>
      <c r="P95" s="478">
        <v>37</v>
      </c>
    </row>
    <row r="96" s="391" customFormat="1" ht="33.75" customHeight="1" spans="1:16">
      <c r="A96" s="380"/>
      <c r="B96" s="11"/>
      <c r="C96" s="148" t="s">
        <v>537</v>
      </c>
      <c r="D96" s="53" t="s">
        <v>538</v>
      </c>
      <c r="E96" s="48" t="s">
        <v>536</v>
      </c>
      <c r="F96" s="12" t="s">
        <v>34</v>
      </c>
      <c r="G96" s="12" t="s">
        <v>196</v>
      </c>
      <c r="H96" s="52"/>
      <c r="I96" s="424" t="s">
        <v>244</v>
      </c>
      <c r="J96" s="476"/>
      <c r="K96" s="477">
        <v>7</v>
      </c>
      <c r="L96" s="477">
        <v>8</v>
      </c>
      <c r="M96" s="477">
        <v>9</v>
      </c>
      <c r="N96" s="477">
        <v>11</v>
      </c>
      <c r="O96" s="477">
        <v>9</v>
      </c>
      <c r="P96" s="477">
        <v>6</v>
      </c>
    </row>
    <row r="97" ht="14.25" spans="1:17">
      <c r="A97" s="380"/>
      <c r="B97" s="464" t="s">
        <v>539</v>
      </c>
      <c r="C97" s="465" t="s">
        <v>540</v>
      </c>
      <c r="D97" s="55" t="s">
        <v>541</v>
      </c>
      <c r="E97" s="48" t="s">
        <v>536</v>
      </c>
      <c r="F97" s="12" t="s">
        <v>17</v>
      </c>
      <c r="G97" s="55" t="s">
        <v>196</v>
      </c>
      <c r="H97" s="55"/>
      <c r="I97" s="424" t="s">
        <v>244</v>
      </c>
      <c r="J97" s="316">
        <v>50</v>
      </c>
      <c r="K97" s="316">
        <v>4</v>
      </c>
      <c r="L97" s="316">
        <v>9</v>
      </c>
      <c r="M97" s="316">
        <v>15</v>
      </c>
      <c r="N97" s="316">
        <v>26</v>
      </c>
      <c r="O97" s="316">
        <v>32</v>
      </c>
      <c r="P97" s="316">
        <v>34</v>
      </c>
      <c r="Q97" s="425"/>
    </row>
    <row r="98" ht="14.25" spans="1:17">
      <c r="A98" s="380"/>
      <c r="B98" s="464" t="s">
        <v>542</v>
      </c>
      <c r="C98" s="465" t="s">
        <v>543</v>
      </c>
      <c r="D98" s="55" t="s">
        <v>544</v>
      </c>
      <c r="E98" s="48" t="s">
        <v>536</v>
      </c>
      <c r="F98" s="12" t="s">
        <v>17</v>
      </c>
      <c r="G98" s="55" t="s">
        <v>196</v>
      </c>
      <c r="H98" s="55"/>
      <c r="I98" s="424" t="s">
        <v>244</v>
      </c>
      <c r="J98" s="316">
        <v>10</v>
      </c>
      <c r="K98" s="316">
        <v>3</v>
      </c>
      <c r="L98" s="316">
        <v>3</v>
      </c>
      <c r="M98" s="316">
        <v>5</v>
      </c>
      <c r="N98" s="316">
        <v>8</v>
      </c>
      <c r="O98" s="316">
        <v>9</v>
      </c>
      <c r="P98" s="316">
        <v>10</v>
      </c>
      <c r="Q98" s="425"/>
    </row>
    <row r="99" ht="18.75" customHeight="1" spans="1:17">
      <c r="A99" s="380"/>
      <c r="B99" s="466"/>
      <c r="C99" s="54" t="s">
        <v>545</v>
      </c>
      <c r="D99" s="55" t="s">
        <v>546</v>
      </c>
      <c r="E99" s="48" t="s">
        <v>536</v>
      </c>
      <c r="F99" s="12" t="s">
        <v>17</v>
      </c>
      <c r="G99" s="55" t="s">
        <v>196</v>
      </c>
      <c r="H99" s="55"/>
      <c r="I99" s="424" t="s">
        <v>244</v>
      </c>
      <c r="J99" s="316">
        <v>0</v>
      </c>
      <c r="K99" s="316">
        <v>0</v>
      </c>
      <c r="L99" s="316">
        <v>0</v>
      </c>
      <c r="M99" s="316">
        <v>0</v>
      </c>
      <c r="N99" s="316">
        <v>0</v>
      </c>
      <c r="O99" s="316">
        <v>0</v>
      </c>
      <c r="P99" s="316">
        <v>0</v>
      </c>
      <c r="Q99" s="425"/>
    </row>
    <row r="100" ht="24" spans="1:17">
      <c r="A100" s="380"/>
      <c r="B100" s="464" t="s">
        <v>547</v>
      </c>
      <c r="C100" s="465" t="s">
        <v>548</v>
      </c>
      <c r="D100" s="382" t="s">
        <v>549</v>
      </c>
      <c r="E100" s="48" t="s">
        <v>536</v>
      </c>
      <c r="F100" s="12" t="s">
        <v>17</v>
      </c>
      <c r="G100" s="55" t="s">
        <v>196</v>
      </c>
      <c r="H100" s="55"/>
      <c r="I100" s="424" t="s">
        <v>244</v>
      </c>
      <c r="J100" s="316">
        <v>60</v>
      </c>
      <c r="K100" s="316">
        <v>7</v>
      </c>
      <c r="L100" s="316">
        <v>12</v>
      </c>
      <c r="M100" s="316">
        <v>20</v>
      </c>
      <c r="N100" s="316">
        <v>34</v>
      </c>
      <c r="O100" s="316">
        <v>41</v>
      </c>
      <c r="P100" s="316">
        <v>44</v>
      </c>
      <c r="Q100" s="425"/>
    </row>
    <row r="101" ht="36" spans="1:17">
      <c r="A101" s="380"/>
      <c r="B101" s="464" t="s">
        <v>550</v>
      </c>
      <c r="C101" s="465" t="s">
        <v>551</v>
      </c>
      <c r="D101" s="382" t="s">
        <v>552</v>
      </c>
      <c r="E101" s="55" t="s">
        <v>16</v>
      </c>
      <c r="F101" s="12" t="s">
        <v>51</v>
      </c>
      <c r="G101" s="55" t="s">
        <v>81</v>
      </c>
      <c r="H101" s="55"/>
      <c r="I101" s="424" t="s">
        <v>244</v>
      </c>
      <c r="J101" s="479"/>
      <c r="K101" s="476"/>
      <c r="L101" s="476"/>
      <c r="M101" s="476"/>
      <c r="N101" s="476"/>
      <c r="O101" s="476"/>
      <c r="P101" s="476"/>
      <c r="Q101" s="425"/>
    </row>
    <row r="103" spans="10:10">
      <c r="J103" s="52"/>
    </row>
    <row r="104" spans="10:10">
      <c r="J104" s="52"/>
    </row>
    <row r="105" spans="10:10">
      <c r="J105" s="52"/>
    </row>
    <row r="106" spans="10:10">
      <c r="J106" s="381"/>
    </row>
    <row r="108" spans="10:15">
      <c r="J108" s="475"/>
      <c r="K108" s="426"/>
      <c r="L108" s="426"/>
      <c r="M108" s="426"/>
      <c r="N108" s="426"/>
      <c r="O108" s="426"/>
    </row>
    <row r="109" spans="10:10">
      <c r="J109" s="475"/>
    </row>
    <row r="110" spans="10:10">
      <c r="J110" s="475"/>
    </row>
    <row r="111" spans="10:10">
      <c r="J111" s="475"/>
    </row>
    <row r="112" spans="10:10">
      <c r="J112" s="475"/>
    </row>
    <row r="113" spans="10:10">
      <c r="J113" s="475"/>
    </row>
  </sheetData>
  <sheetProtection formatCells="0" insertHyperlinks="0" autoFilter="0"/>
  <autoFilter ref="A1:S113">
    <extLst/>
  </autoFilter>
  <mergeCells count="22">
    <mergeCell ref="A2:H2"/>
    <mergeCell ref="A24:H24"/>
    <mergeCell ref="A25:H25"/>
    <mergeCell ref="A28:H28"/>
    <mergeCell ref="A49:H49"/>
    <mergeCell ref="A72:H72"/>
    <mergeCell ref="A77:H77"/>
    <mergeCell ref="A84:H84"/>
    <mergeCell ref="A3:A16"/>
    <mergeCell ref="A17:A23"/>
    <mergeCell ref="A26:A27"/>
    <mergeCell ref="A29:A30"/>
    <mergeCell ref="A31:A48"/>
    <mergeCell ref="A50:A51"/>
    <mergeCell ref="A52:A71"/>
    <mergeCell ref="A73:A74"/>
    <mergeCell ref="A75:A76"/>
    <mergeCell ref="A78:A79"/>
    <mergeCell ref="A80:A83"/>
    <mergeCell ref="A85:A86"/>
    <mergeCell ref="A87:A90"/>
    <mergeCell ref="A91:A101"/>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codeName="Sheet3"/>
  <dimension ref="A1:V214"/>
  <sheetViews>
    <sheetView workbookViewId="0">
      <pane ySplit="2" topLeftCell="A42" activePane="bottomLeft" state="frozen"/>
      <selection/>
      <selection pane="bottomLeft" activeCell="G42" sqref="G42"/>
    </sheetView>
  </sheetViews>
  <sheetFormatPr defaultColWidth="9" defaultRowHeight="12"/>
  <cols>
    <col min="1" max="1" width="16.2583333333333" style="2" customWidth="1"/>
    <col min="2" max="2" width="9" style="2"/>
    <col min="3" max="3" width="24.375" style="2" customWidth="1"/>
    <col min="4" max="4" width="30.375" style="2" customWidth="1"/>
    <col min="5" max="5" width="13.2583333333333" style="2" customWidth="1"/>
    <col min="6" max="6" width="7.625" style="2" customWidth="1"/>
    <col min="7" max="7" width="10.375" style="2" customWidth="1"/>
    <col min="8" max="8" width="15.625" style="3" customWidth="1"/>
    <col min="9" max="9" width="14.2583333333333" style="3" customWidth="1"/>
    <col min="10" max="10" width="20.625" style="3" customWidth="1"/>
    <col min="11" max="11" width="15" style="3" customWidth="1"/>
    <col min="12" max="12" width="15.875" style="3" customWidth="1"/>
    <col min="13" max="13" width="15.375" style="3" customWidth="1"/>
    <col min="14" max="14" width="16.7583333333333" style="3" customWidth="1"/>
    <col min="15" max="15" width="18.2583333333333" style="3" customWidth="1"/>
    <col min="16" max="16" width="17.2583333333333" style="3" customWidth="1"/>
    <col min="17" max="17" width="14.5" style="3" customWidth="1"/>
    <col min="18" max="16384" width="9" style="3"/>
  </cols>
  <sheetData>
    <row r="1" spans="1:9">
      <c r="A1" s="4" t="s">
        <v>210</v>
      </c>
      <c r="B1" s="4"/>
      <c r="C1" s="4"/>
      <c r="D1" s="4"/>
      <c r="E1" s="4"/>
      <c r="F1" s="4"/>
      <c r="G1" s="4"/>
      <c r="H1" s="5"/>
      <c r="I1" s="5"/>
    </row>
    <row r="2" ht="30.95" customHeight="1" spans="1:17">
      <c r="A2" s="6" t="s">
        <v>0</v>
      </c>
      <c r="B2" s="7" t="s">
        <v>1</v>
      </c>
      <c r="C2" s="7" t="s">
        <v>231</v>
      </c>
      <c r="D2" s="7" t="s">
        <v>232</v>
      </c>
      <c r="E2" s="7" t="s">
        <v>4</v>
      </c>
      <c r="F2" s="317" t="s">
        <v>5</v>
      </c>
      <c r="G2" s="317" t="s">
        <v>6</v>
      </c>
      <c r="H2" s="317" t="s">
        <v>234</v>
      </c>
      <c r="I2" s="30" t="s">
        <v>553</v>
      </c>
      <c r="J2" s="30" t="s">
        <v>236</v>
      </c>
      <c r="K2" s="31">
        <v>45688</v>
      </c>
      <c r="L2" s="31">
        <v>45716</v>
      </c>
      <c r="M2" s="31">
        <v>45747</v>
      </c>
      <c r="N2" s="31">
        <v>45777</v>
      </c>
      <c r="O2" s="31">
        <v>45808</v>
      </c>
      <c r="P2" s="31">
        <v>45833</v>
      </c>
      <c r="Q2" s="307" t="s">
        <v>11</v>
      </c>
    </row>
    <row r="3" s="1" customFormat="1" ht="26.1" customHeight="1" spans="1:9">
      <c r="A3" s="9" t="s">
        <v>554</v>
      </c>
      <c r="B3" s="9"/>
      <c r="C3" s="9"/>
      <c r="D3" s="9"/>
      <c r="E3" s="9"/>
      <c r="F3" s="9"/>
      <c r="G3" s="9"/>
      <c r="H3" s="9"/>
      <c r="I3" s="32"/>
    </row>
    <row r="4" customFormat="1" ht="29.1" customHeight="1" outlineLevel="1" spans="1:9">
      <c r="A4" s="318" t="s">
        <v>240</v>
      </c>
      <c r="B4" s="15" t="s">
        <v>555</v>
      </c>
      <c r="C4" s="319" t="s">
        <v>241</v>
      </c>
      <c r="D4" s="320" t="s">
        <v>241</v>
      </c>
      <c r="E4" s="12" t="s">
        <v>16</v>
      </c>
      <c r="F4" s="12" t="s">
        <v>243</v>
      </c>
      <c r="G4" s="12" t="s">
        <v>18</v>
      </c>
      <c r="H4" s="12"/>
      <c r="I4" s="33" t="s">
        <v>556</v>
      </c>
    </row>
    <row r="5" customFormat="1" ht="36" outlineLevel="1" spans="1:16">
      <c r="A5" s="14"/>
      <c r="B5" s="15" t="s">
        <v>557</v>
      </c>
      <c r="C5" s="321" t="s">
        <v>245</v>
      </c>
      <c r="D5" s="320" t="s">
        <v>246</v>
      </c>
      <c r="E5" s="12" t="s">
        <v>16</v>
      </c>
      <c r="F5" s="12" t="s">
        <v>17</v>
      </c>
      <c r="G5" s="12" t="s">
        <v>18</v>
      </c>
      <c r="H5" s="12" t="s">
        <v>558</v>
      </c>
      <c r="I5" s="33" t="s">
        <v>556</v>
      </c>
      <c r="J5" s="333">
        <v>284.79</v>
      </c>
      <c r="K5" s="333">
        <v>19.05</v>
      </c>
      <c r="L5" s="333">
        <v>23.2</v>
      </c>
      <c r="M5" s="333">
        <v>29.4</v>
      </c>
      <c r="N5" s="333">
        <v>48.88</v>
      </c>
      <c r="O5" s="333">
        <v>55.85</v>
      </c>
      <c r="P5" s="333">
        <v>103.63</v>
      </c>
    </row>
    <row r="6" customFormat="1" ht="60" outlineLevel="1" spans="1:9">
      <c r="A6" s="14"/>
      <c r="B6" s="15" t="s">
        <v>559</v>
      </c>
      <c r="C6" s="321" t="s">
        <v>247</v>
      </c>
      <c r="D6" s="319" t="s">
        <v>560</v>
      </c>
      <c r="E6" s="12" t="s">
        <v>16</v>
      </c>
      <c r="F6" s="12" t="s">
        <v>17</v>
      </c>
      <c r="G6" s="12" t="s">
        <v>18</v>
      </c>
      <c r="H6" s="12" t="s">
        <v>561</v>
      </c>
      <c r="I6" s="33" t="s">
        <v>556</v>
      </c>
    </row>
    <row r="7" customFormat="1" ht="27" outlineLevel="1" spans="1:9">
      <c r="A7" s="14"/>
      <c r="B7" s="15" t="s">
        <v>562</v>
      </c>
      <c r="C7" s="321" t="s">
        <v>250</v>
      </c>
      <c r="D7" s="320" t="s">
        <v>251</v>
      </c>
      <c r="E7" s="12" t="s">
        <v>16</v>
      </c>
      <c r="F7" s="12" t="s">
        <v>17</v>
      </c>
      <c r="G7" s="12" t="s">
        <v>18</v>
      </c>
      <c r="H7" s="12"/>
      <c r="I7" s="33" t="s">
        <v>556</v>
      </c>
    </row>
    <row r="8" customFormat="1" ht="13.5" outlineLevel="1" spans="1:9">
      <c r="A8" s="14"/>
      <c r="B8" s="15" t="s">
        <v>563</v>
      </c>
      <c r="C8" s="321" t="s">
        <v>253</v>
      </c>
      <c r="D8" s="320" t="s">
        <v>254</v>
      </c>
      <c r="E8" s="12" t="s">
        <v>16</v>
      </c>
      <c r="F8" s="12" t="s">
        <v>17</v>
      </c>
      <c r="G8" s="12" t="s">
        <v>18</v>
      </c>
      <c r="H8" s="12"/>
      <c r="I8" s="33" t="s">
        <v>556</v>
      </c>
    </row>
    <row r="9" customFormat="1" ht="13.5" outlineLevel="1" spans="1:9">
      <c r="A9" s="14"/>
      <c r="B9" s="15" t="s">
        <v>564</v>
      </c>
      <c r="C9" s="321" t="s">
        <v>256</v>
      </c>
      <c r="D9" s="320" t="s">
        <v>565</v>
      </c>
      <c r="E9" s="12" t="s">
        <v>16</v>
      </c>
      <c r="F9" s="12" t="s">
        <v>17</v>
      </c>
      <c r="G9" s="12" t="s">
        <v>18</v>
      </c>
      <c r="H9" s="12"/>
      <c r="I9" s="33" t="s">
        <v>556</v>
      </c>
    </row>
    <row r="10" customFormat="1" ht="13.5" outlineLevel="1" spans="1:9">
      <c r="A10" s="14"/>
      <c r="B10" s="15" t="s">
        <v>566</v>
      </c>
      <c r="C10" s="321" t="s">
        <v>259</v>
      </c>
      <c r="D10" s="320" t="s">
        <v>567</v>
      </c>
      <c r="E10" s="12" t="s">
        <v>16</v>
      </c>
      <c r="F10" s="12" t="s">
        <v>17</v>
      </c>
      <c r="G10" s="12" t="s">
        <v>18</v>
      </c>
      <c r="H10" s="12"/>
      <c r="I10" s="33" t="s">
        <v>556</v>
      </c>
    </row>
    <row r="11" customFormat="1" ht="53.45" hidden="1" customHeight="1" outlineLevel="1" spans="1:9">
      <c r="A11" s="14"/>
      <c r="B11" s="15" t="s">
        <v>568</v>
      </c>
      <c r="C11" s="321" t="s">
        <v>267</v>
      </c>
      <c r="D11" s="320" t="s">
        <v>268</v>
      </c>
      <c r="E11" s="12" t="s">
        <v>16</v>
      </c>
      <c r="F11" s="12" t="s">
        <v>17</v>
      </c>
      <c r="G11" s="12" t="s">
        <v>46</v>
      </c>
      <c r="H11" s="12" t="s">
        <v>269</v>
      </c>
      <c r="I11" s="33" t="s">
        <v>556</v>
      </c>
    </row>
    <row r="12" customFormat="1" ht="53.45" hidden="1" customHeight="1" outlineLevel="1" spans="1:9">
      <c r="A12" s="14"/>
      <c r="B12" s="15" t="s">
        <v>569</v>
      </c>
      <c r="C12" s="320" t="s">
        <v>270</v>
      </c>
      <c r="D12" s="320" t="s">
        <v>268</v>
      </c>
      <c r="E12" s="12" t="s">
        <v>16</v>
      </c>
      <c r="F12" s="12" t="s">
        <v>17</v>
      </c>
      <c r="G12" s="12" t="s">
        <v>46</v>
      </c>
      <c r="H12" s="12" t="s">
        <v>271</v>
      </c>
      <c r="I12" s="33" t="s">
        <v>570</v>
      </c>
    </row>
    <row r="13" customFormat="1" ht="53.45" hidden="1" customHeight="1" outlineLevel="1" spans="1:9">
      <c r="A13" s="14"/>
      <c r="B13" s="15" t="s">
        <v>571</v>
      </c>
      <c r="C13" s="321" t="s">
        <v>272</v>
      </c>
      <c r="D13" s="319" t="s">
        <v>268</v>
      </c>
      <c r="E13" s="12" t="s">
        <v>16</v>
      </c>
      <c r="F13" s="12" t="s">
        <v>17</v>
      </c>
      <c r="G13" s="12" t="s">
        <v>46</v>
      </c>
      <c r="H13" s="12" t="s">
        <v>273</v>
      </c>
      <c r="I13" s="33" t="s">
        <v>572</v>
      </c>
    </row>
    <row r="14" customFormat="1" ht="53.45" hidden="1" customHeight="1" outlineLevel="1" spans="1:9">
      <c r="A14" s="14"/>
      <c r="B14" s="15" t="s">
        <v>573</v>
      </c>
      <c r="C14" s="321" t="s">
        <v>274</v>
      </c>
      <c r="D14" s="321" t="s">
        <v>274</v>
      </c>
      <c r="E14" s="12" t="s">
        <v>16</v>
      </c>
      <c r="F14" s="12" t="s">
        <v>17</v>
      </c>
      <c r="G14" s="12" t="s">
        <v>46</v>
      </c>
      <c r="H14" s="12" t="s">
        <v>275</v>
      </c>
      <c r="I14" s="33" t="s">
        <v>572</v>
      </c>
    </row>
    <row r="15" customFormat="1" ht="53.45" hidden="1" customHeight="1" outlineLevel="1" spans="1:9">
      <c r="A15" s="14"/>
      <c r="B15" s="15" t="s">
        <v>574</v>
      </c>
      <c r="C15" s="321" t="s">
        <v>276</v>
      </c>
      <c r="D15" s="320" t="s">
        <v>268</v>
      </c>
      <c r="E15" s="12" t="s">
        <v>16</v>
      </c>
      <c r="F15" s="12" t="s">
        <v>17</v>
      </c>
      <c r="G15" s="12" t="s">
        <v>46</v>
      </c>
      <c r="H15" s="12" t="s">
        <v>277</v>
      </c>
      <c r="I15" s="33" t="s">
        <v>572</v>
      </c>
    </row>
    <row r="16" customFormat="1" ht="24" hidden="1" outlineLevel="1" spans="1:16">
      <c r="A16" s="14"/>
      <c r="B16" s="15" t="s">
        <v>575</v>
      </c>
      <c r="C16" s="12" t="s">
        <v>576</v>
      </c>
      <c r="D16" s="12" t="s">
        <v>279</v>
      </c>
      <c r="E16" s="12" t="s">
        <v>16</v>
      </c>
      <c r="F16" s="12" t="s">
        <v>17</v>
      </c>
      <c r="G16" s="12" t="s">
        <v>46</v>
      </c>
      <c r="H16" s="12" t="s">
        <v>577</v>
      </c>
      <c r="I16" s="33" t="s">
        <v>578</v>
      </c>
      <c r="P16">
        <f>P18*Q18</f>
        <v>0</v>
      </c>
    </row>
    <row r="17" customFormat="1" ht="21" customHeight="1" outlineLevel="1" spans="1:16">
      <c r="A17" s="322" t="s">
        <v>282</v>
      </c>
      <c r="B17" s="15" t="s">
        <v>579</v>
      </c>
      <c r="C17" s="12" t="s">
        <v>580</v>
      </c>
      <c r="D17" s="12" t="s">
        <v>581</v>
      </c>
      <c r="E17" s="12" t="s">
        <v>45</v>
      </c>
      <c r="F17" s="12" t="s">
        <v>17</v>
      </c>
      <c r="G17" s="12" t="s">
        <v>64</v>
      </c>
      <c r="H17" s="12"/>
      <c r="I17" s="33"/>
      <c r="J17" s="334">
        <v>673722</v>
      </c>
      <c r="K17" s="335">
        <v>679066</v>
      </c>
      <c r="L17" s="335">
        <v>686450</v>
      </c>
      <c r="M17" s="335">
        <v>697301</v>
      </c>
      <c r="N17" s="335">
        <v>705949</v>
      </c>
      <c r="O17" s="336">
        <v>714925</v>
      </c>
      <c r="P17" s="335">
        <v>723015</v>
      </c>
    </row>
    <row r="18" customFormat="1" ht="21" hidden="1" customHeight="1" outlineLevel="1" spans="1:17">
      <c r="A18" s="14"/>
      <c r="B18" s="15" t="s">
        <v>582</v>
      </c>
      <c r="C18" s="12" t="s">
        <v>583</v>
      </c>
      <c r="D18" s="12" t="s">
        <v>584</v>
      </c>
      <c r="E18" s="12" t="s">
        <v>585</v>
      </c>
      <c r="F18" s="12" t="s">
        <v>17</v>
      </c>
      <c r="G18" s="12" t="s">
        <v>46</v>
      </c>
      <c r="H18" s="12"/>
      <c r="I18" s="33"/>
      <c r="J18" s="337">
        <v>96.3028186630112</v>
      </c>
      <c r="K18" s="337">
        <v>96.390737736216</v>
      </c>
      <c r="L18" s="337">
        <v>96.4493108957021</v>
      </c>
      <c r="M18" s="337">
        <v>97.7626640533102</v>
      </c>
      <c r="N18" s="337">
        <v>97.7825579881378</v>
      </c>
      <c r="O18" s="337">
        <v>97.7802244394144</v>
      </c>
      <c r="P18" s="338"/>
      <c r="Q18">
        <v>100</v>
      </c>
    </row>
    <row r="19" customFormat="1" ht="30.95" customHeight="1" outlineLevel="1" spans="1:16">
      <c r="A19" s="14"/>
      <c r="B19" s="15" t="s">
        <v>586</v>
      </c>
      <c r="C19" s="12" t="s">
        <v>587</v>
      </c>
      <c r="D19" s="12" t="s">
        <v>588</v>
      </c>
      <c r="E19" s="12" t="s">
        <v>45</v>
      </c>
      <c r="F19" s="12" t="s">
        <v>34</v>
      </c>
      <c r="G19" s="12" t="s">
        <v>64</v>
      </c>
      <c r="H19" s="12"/>
      <c r="I19" s="33"/>
      <c r="J19" s="337">
        <v>19140.4516129032</v>
      </c>
      <c r="K19" s="337">
        <v>18102.5161290323</v>
      </c>
      <c r="L19" s="337">
        <v>18199.0357142857</v>
      </c>
      <c r="M19" s="337">
        <v>19154.2580645161</v>
      </c>
      <c r="N19" s="337">
        <v>19336.8</v>
      </c>
      <c r="O19" s="337">
        <v>19017.935483871</v>
      </c>
      <c r="P19" s="337">
        <v>19252.7037037037</v>
      </c>
    </row>
    <row r="20" customFormat="1" ht="42.95" hidden="1" customHeight="1" outlineLevel="1" spans="1:16">
      <c r="A20" s="14"/>
      <c r="B20" s="15" t="s">
        <v>589</v>
      </c>
      <c r="C20" s="12" t="s">
        <v>590</v>
      </c>
      <c r="D20" s="12" t="s">
        <v>590</v>
      </c>
      <c r="E20" s="12" t="s">
        <v>45</v>
      </c>
      <c r="F20" s="12" t="s">
        <v>34</v>
      </c>
      <c r="G20" s="12" t="s">
        <v>46</v>
      </c>
      <c r="H20" s="12" t="s">
        <v>591</v>
      </c>
      <c r="I20" s="33"/>
      <c r="J20" s="337">
        <v>1.37</v>
      </c>
      <c r="K20" s="337">
        <v>1.34</v>
      </c>
      <c r="L20" s="337">
        <v>1.34</v>
      </c>
      <c r="M20" s="337">
        <v>1.4</v>
      </c>
      <c r="N20" s="337">
        <v>1.4</v>
      </c>
      <c r="O20" s="337">
        <v>1.37</v>
      </c>
      <c r="P20" s="337">
        <v>1.37</v>
      </c>
    </row>
    <row r="21" customFormat="1" ht="21" customHeight="1" outlineLevel="1" spans="1:16">
      <c r="A21" s="14"/>
      <c r="B21" s="15" t="s">
        <v>592</v>
      </c>
      <c r="C21" s="12" t="s">
        <v>593</v>
      </c>
      <c r="D21" s="12" t="s">
        <v>594</v>
      </c>
      <c r="E21" s="12" t="s">
        <v>45</v>
      </c>
      <c r="F21" s="12" t="s">
        <v>17</v>
      </c>
      <c r="G21" s="323" t="s">
        <v>196</v>
      </c>
      <c r="H21" s="12" t="s">
        <v>595</v>
      </c>
      <c r="I21" s="33"/>
      <c r="J21" s="339">
        <v>1252</v>
      </c>
      <c r="K21" s="339">
        <v>1268</v>
      </c>
      <c r="L21" s="339">
        <v>1276</v>
      </c>
      <c r="M21" s="339">
        <v>1288</v>
      </c>
      <c r="N21" s="339">
        <v>1305</v>
      </c>
      <c r="O21" s="339">
        <v>1321</v>
      </c>
      <c r="P21" s="339">
        <v>1339</v>
      </c>
    </row>
    <row r="22" customFormat="1" ht="12.95" customHeight="1" outlineLevel="1" spans="1:9">
      <c r="A22" s="16"/>
      <c r="B22" s="9"/>
      <c r="C22" s="9"/>
      <c r="D22" s="9"/>
      <c r="E22" s="9"/>
      <c r="F22" s="9"/>
      <c r="G22" s="9"/>
      <c r="H22" s="9"/>
      <c r="I22" s="32"/>
    </row>
    <row r="23" customFormat="1" ht="24.95" customHeight="1" spans="1:9">
      <c r="A23" s="17" t="s">
        <v>327</v>
      </c>
      <c r="B23" s="18"/>
      <c r="C23" s="18"/>
      <c r="D23" s="18"/>
      <c r="E23" s="18"/>
      <c r="F23" s="18"/>
      <c r="G23" s="18"/>
      <c r="H23" s="18"/>
      <c r="I23" s="32"/>
    </row>
    <row r="24" customFormat="1" ht="14.1" customHeight="1" spans="1:9">
      <c r="A24" s="19" t="s">
        <v>12</v>
      </c>
      <c r="B24" s="19"/>
      <c r="C24" s="19"/>
      <c r="D24" s="19"/>
      <c r="E24" s="19"/>
      <c r="F24" s="19"/>
      <c r="G24" s="19"/>
      <c r="H24" s="19"/>
      <c r="I24" s="34"/>
    </row>
    <row r="25" customFormat="1" ht="14.1" customHeight="1" spans="1:9">
      <c r="A25" s="19" t="s">
        <v>596</v>
      </c>
      <c r="B25" s="19"/>
      <c r="C25" s="19"/>
      <c r="D25" s="19"/>
      <c r="E25" s="19"/>
      <c r="F25" s="19"/>
      <c r="G25" s="19"/>
      <c r="H25" s="19"/>
      <c r="I25" s="34"/>
    </row>
    <row r="26" ht="30.95" customHeight="1" outlineLevel="1" spans="1:16">
      <c r="A26" s="255" t="s">
        <v>597</v>
      </c>
      <c r="B26" s="21" t="s">
        <v>598</v>
      </c>
      <c r="C26" s="24" t="s">
        <v>337</v>
      </c>
      <c r="D26" s="22" t="s">
        <v>599</v>
      </c>
      <c r="E26" s="23" t="s">
        <v>16</v>
      </c>
      <c r="F26" s="24" t="s">
        <v>17</v>
      </c>
      <c r="G26" s="24" t="s">
        <v>18</v>
      </c>
      <c r="H26" s="23"/>
      <c r="I26" s="35"/>
      <c r="K26" s="340">
        <f>105500/10000</f>
        <v>10.55</v>
      </c>
      <c r="L26" s="340">
        <v>12.275</v>
      </c>
      <c r="M26" s="340">
        <v>12.275</v>
      </c>
      <c r="N26" s="340">
        <v>14.175</v>
      </c>
      <c r="O26" s="340">
        <v>18.325</v>
      </c>
      <c r="P26" s="340">
        <v>22.875</v>
      </c>
    </row>
    <row r="27" ht="30.95" hidden="1" customHeight="1" outlineLevel="1" spans="1:16">
      <c r="A27" s="25"/>
      <c r="B27" s="21" t="s">
        <v>600</v>
      </c>
      <c r="C27" s="12" t="s">
        <v>339</v>
      </c>
      <c r="D27" s="22" t="s">
        <v>601</v>
      </c>
      <c r="E27" s="23" t="s">
        <v>16</v>
      </c>
      <c r="F27" s="24" t="s">
        <v>17</v>
      </c>
      <c r="G27" s="24" t="s">
        <v>46</v>
      </c>
      <c r="H27" s="23"/>
      <c r="I27" s="35"/>
      <c r="K27" s="341">
        <f t="shared" ref="K27:P27" si="0">K26/K5*100</f>
        <v>55.3805774278215</v>
      </c>
      <c r="L27" s="341">
        <f t="shared" si="0"/>
        <v>52.9094827586207</v>
      </c>
      <c r="M27" s="341">
        <f t="shared" si="0"/>
        <v>41.7517006802721</v>
      </c>
      <c r="N27" s="341">
        <f t="shared" si="0"/>
        <v>28.9995908346972</v>
      </c>
      <c r="O27" s="341">
        <f t="shared" si="0"/>
        <v>32.8111011638317</v>
      </c>
      <c r="P27" s="341">
        <f t="shared" si="0"/>
        <v>22.0737238251472</v>
      </c>
    </row>
    <row r="28" ht="59.65" hidden="1" customHeight="1" outlineLevel="1" spans="1:16">
      <c r="A28" s="255" t="s">
        <v>597</v>
      </c>
      <c r="B28" s="21" t="s">
        <v>602</v>
      </c>
      <c r="C28" s="12" t="s">
        <v>603</v>
      </c>
      <c r="D28" s="12" t="s">
        <v>604</v>
      </c>
      <c r="E28" s="29" t="s">
        <v>33</v>
      </c>
      <c r="F28" s="324" t="s">
        <v>34</v>
      </c>
      <c r="G28" s="24" t="s">
        <v>97</v>
      </c>
      <c r="H28" s="23"/>
      <c r="I28" s="35"/>
      <c r="J28" s="96" t="s">
        <v>605</v>
      </c>
      <c r="K28" s="96" t="s">
        <v>606</v>
      </c>
      <c r="L28" s="96" t="s">
        <v>607</v>
      </c>
      <c r="M28" s="96" t="s">
        <v>608</v>
      </c>
      <c r="N28" s="96" t="s">
        <v>609</v>
      </c>
      <c r="O28" s="96" t="s">
        <v>610</v>
      </c>
      <c r="P28" s="96" t="s">
        <v>611</v>
      </c>
    </row>
    <row r="29" ht="67.35" hidden="1" customHeight="1" outlineLevel="1" spans="1:16">
      <c r="A29" s="25"/>
      <c r="B29" s="325" t="s">
        <v>602</v>
      </c>
      <c r="C29" s="326" t="s">
        <v>612</v>
      </c>
      <c r="D29" s="326" t="s">
        <v>604</v>
      </c>
      <c r="E29" s="327" t="s">
        <v>33</v>
      </c>
      <c r="F29" s="324" t="s">
        <v>34</v>
      </c>
      <c r="G29" s="328" t="s">
        <v>97</v>
      </c>
      <c r="H29" s="329"/>
      <c r="I29" s="342"/>
      <c r="J29" s="343">
        <v>1876</v>
      </c>
      <c r="K29" s="343">
        <v>1722</v>
      </c>
      <c r="L29" s="343">
        <v>2108</v>
      </c>
      <c r="M29" s="343">
        <v>2029</v>
      </c>
      <c r="N29" s="343">
        <v>1174</v>
      </c>
      <c r="O29" s="343">
        <v>1652</v>
      </c>
      <c r="P29" s="343">
        <v>1586</v>
      </c>
    </row>
    <row r="30" ht="67.35" hidden="1" customHeight="1" outlineLevel="1" spans="1:16">
      <c r="A30" s="25"/>
      <c r="B30" s="325" t="s">
        <v>602</v>
      </c>
      <c r="C30" s="326" t="s">
        <v>613</v>
      </c>
      <c r="D30" s="326" t="s">
        <v>604</v>
      </c>
      <c r="E30" s="327" t="s">
        <v>33</v>
      </c>
      <c r="F30" s="324" t="s">
        <v>34</v>
      </c>
      <c r="G30" s="328" t="s">
        <v>97</v>
      </c>
      <c r="H30" s="330"/>
      <c r="I30" s="342"/>
      <c r="J30" s="94">
        <v>10270</v>
      </c>
      <c r="K30" s="95">
        <v>13089</v>
      </c>
      <c r="L30" s="95">
        <v>14103</v>
      </c>
      <c r="M30" s="95">
        <v>16024</v>
      </c>
      <c r="N30" s="95">
        <v>16366</v>
      </c>
      <c r="O30" s="95">
        <v>19045</v>
      </c>
      <c r="P30" s="95">
        <v>6968</v>
      </c>
    </row>
    <row r="31" ht="67.35" hidden="1" customHeight="1" outlineLevel="1" spans="1:16">
      <c r="A31" s="25"/>
      <c r="B31" s="325" t="s">
        <v>602</v>
      </c>
      <c r="C31" s="326" t="s">
        <v>614</v>
      </c>
      <c r="D31" s="326" t="s">
        <v>604</v>
      </c>
      <c r="E31" s="327" t="s">
        <v>33</v>
      </c>
      <c r="F31" s="324" t="s">
        <v>34</v>
      </c>
      <c r="G31" s="331" t="s">
        <v>97</v>
      </c>
      <c r="H31" s="332"/>
      <c r="I31" s="342"/>
      <c r="J31" s="344">
        <v>0</v>
      </c>
      <c r="K31" s="344">
        <v>0</v>
      </c>
      <c r="L31" s="344">
        <v>0</v>
      </c>
      <c r="M31" s="344">
        <v>1</v>
      </c>
      <c r="N31" s="344"/>
      <c r="O31" s="344">
        <v>0</v>
      </c>
      <c r="P31" s="344">
        <v>0</v>
      </c>
    </row>
    <row r="32" ht="67.35" hidden="1" customHeight="1" outlineLevel="1" spans="1:16">
      <c r="A32" s="25"/>
      <c r="B32" s="325" t="s">
        <v>602</v>
      </c>
      <c r="C32" s="326" t="s">
        <v>615</v>
      </c>
      <c r="D32" s="326" t="s">
        <v>604</v>
      </c>
      <c r="E32" s="327" t="s">
        <v>33</v>
      </c>
      <c r="F32" s="324" t="s">
        <v>34</v>
      </c>
      <c r="G32" s="328" t="s">
        <v>97</v>
      </c>
      <c r="H32" s="329"/>
      <c r="I32" s="342"/>
      <c r="J32" s="344">
        <v>0</v>
      </c>
      <c r="K32" s="344">
        <v>1</v>
      </c>
      <c r="L32" s="344">
        <v>1</v>
      </c>
      <c r="M32" s="344">
        <v>1</v>
      </c>
      <c r="N32" s="344">
        <v>5</v>
      </c>
      <c r="O32" s="344">
        <v>0</v>
      </c>
      <c r="P32" s="344">
        <v>0</v>
      </c>
    </row>
    <row r="33" ht="67.35" hidden="1" customHeight="1" outlineLevel="1" spans="1:16">
      <c r="A33" s="25"/>
      <c r="B33" s="325" t="s">
        <v>602</v>
      </c>
      <c r="C33" s="326" t="s">
        <v>616</v>
      </c>
      <c r="D33" s="326" t="s">
        <v>604</v>
      </c>
      <c r="E33" s="327" t="s">
        <v>33</v>
      </c>
      <c r="F33" s="324" t="s">
        <v>34</v>
      </c>
      <c r="G33" s="328" t="s">
        <v>97</v>
      </c>
      <c r="H33" s="329"/>
      <c r="I33" s="342"/>
      <c r="J33" s="344">
        <v>3</v>
      </c>
      <c r="K33" s="344">
        <v>2</v>
      </c>
      <c r="L33" s="344">
        <v>2</v>
      </c>
      <c r="M33" s="344">
        <v>3</v>
      </c>
      <c r="N33" s="344">
        <v>3</v>
      </c>
      <c r="O33" s="344">
        <v>0</v>
      </c>
      <c r="P33" s="344">
        <v>0</v>
      </c>
    </row>
    <row r="34" ht="67.35" hidden="1" customHeight="1" outlineLevel="1" spans="1:16">
      <c r="A34" s="25"/>
      <c r="B34" s="325" t="s">
        <v>602</v>
      </c>
      <c r="C34" s="326" t="s">
        <v>617</v>
      </c>
      <c r="D34" s="326" t="s">
        <v>604</v>
      </c>
      <c r="E34" s="327" t="s">
        <v>33</v>
      </c>
      <c r="F34" s="324" t="s">
        <v>34</v>
      </c>
      <c r="G34" s="328" t="s">
        <v>97</v>
      </c>
      <c r="H34" s="329"/>
      <c r="I34" s="342"/>
      <c r="J34" s="344">
        <v>0</v>
      </c>
      <c r="K34" s="344">
        <v>0</v>
      </c>
      <c r="L34" s="344">
        <v>0</v>
      </c>
      <c r="M34" s="344">
        <v>0</v>
      </c>
      <c r="N34" s="344">
        <v>0</v>
      </c>
      <c r="O34" s="344">
        <v>0</v>
      </c>
      <c r="P34" s="344">
        <v>3</v>
      </c>
    </row>
    <row r="35" ht="67.35" hidden="1" customHeight="1" outlineLevel="1" spans="1:16">
      <c r="A35" s="25"/>
      <c r="B35" s="21" t="s">
        <v>618</v>
      </c>
      <c r="C35" s="12" t="s">
        <v>619</v>
      </c>
      <c r="D35" s="12" t="s">
        <v>620</v>
      </c>
      <c r="E35" s="29" t="s">
        <v>33</v>
      </c>
      <c r="F35" s="324" t="s">
        <v>34</v>
      </c>
      <c r="G35" s="24" t="s">
        <v>46</v>
      </c>
      <c r="H35" s="23"/>
      <c r="I35" s="35"/>
      <c r="J35" s="96" t="s">
        <v>621</v>
      </c>
      <c r="K35" s="96" t="s">
        <v>622</v>
      </c>
      <c r="L35" s="96" t="s">
        <v>623</v>
      </c>
      <c r="M35" s="96" t="s">
        <v>624</v>
      </c>
      <c r="N35" s="96" t="s">
        <v>625</v>
      </c>
      <c r="O35" s="96" t="s">
        <v>626</v>
      </c>
      <c r="P35" s="96" t="s">
        <v>627</v>
      </c>
    </row>
    <row r="36" ht="24" hidden="1" outlineLevel="1" spans="1:16">
      <c r="A36" s="25"/>
      <c r="B36" s="21" t="s">
        <v>618</v>
      </c>
      <c r="C36" s="76" t="s">
        <v>628</v>
      </c>
      <c r="D36" s="326" t="s">
        <v>620</v>
      </c>
      <c r="E36" s="327" t="s">
        <v>33</v>
      </c>
      <c r="F36" s="324" t="s">
        <v>34</v>
      </c>
      <c r="G36" s="328" t="s">
        <v>46</v>
      </c>
      <c r="H36" s="329"/>
      <c r="I36" s="342"/>
      <c r="J36" s="345">
        <v>73</v>
      </c>
      <c r="K36" s="345">
        <v>68</v>
      </c>
      <c r="L36" s="345">
        <v>67</v>
      </c>
      <c r="M36" s="345">
        <v>60</v>
      </c>
      <c r="N36" s="345">
        <v>48</v>
      </c>
      <c r="O36" s="345">
        <v>57</v>
      </c>
      <c r="P36" s="345">
        <v>46</v>
      </c>
    </row>
    <row r="37" ht="24" hidden="1" outlineLevel="1" spans="1:16">
      <c r="A37" s="25"/>
      <c r="B37" s="21" t="s">
        <v>618</v>
      </c>
      <c r="C37" s="76" t="s">
        <v>629</v>
      </c>
      <c r="D37" s="326" t="s">
        <v>620</v>
      </c>
      <c r="E37" s="327" t="s">
        <v>33</v>
      </c>
      <c r="F37" s="324" t="s">
        <v>34</v>
      </c>
      <c r="G37" s="328" t="s">
        <v>46</v>
      </c>
      <c r="H37" s="329"/>
      <c r="I37" s="342"/>
      <c r="J37" s="346">
        <v>5</v>
      </c>
      <c r="K37" s="346">
        <v>56</v>
      </c>
      <c r="L37" s="346">
        <v>58</v>
      </c>
      <c r="M37" s="346">
        <v>57</v>
      </c>
      <c r="N37" s="346">
        <v>58</v>
      </c>
      <c r="O37" s="346">
        <v>62</v>
      </c>
      <c r="P37" s="346">
        <v>43</v>
      </c>
    </row>
    <row r="38" ht="24" hidden="1" outlineLevel="1" spans="1:16">
      <c r="A38" s="25"/>
      <c r="B38" s="21" t="s">
        <v>618</v>
      </c>
      <c r="C38" s="76" t="s">
        <v>630</v>
      </c>
      <c r="D38" s="326" t="s">
        <v>620</v>
      </c>
      <c r="E38" s="327" t="s">
        <v>33</v>
      </c>
      <c r="F38" s="324" t="s">
        <v>34</v>
      </c>
      <c r="G38" s="328" t="s">
        <v>46</v>
      </c>
      <c r="H38" s="329"/>
      <c r="I38" s="342"/>
      <c r="J38" s="344">
        <v>0</v>
      </c>
      <c r="K38" s="344">
        <v>0</v>
      </c>
      <c r="L38" s="344">
        <v>0</v>
      </c>
      <c r="M38" s="346">
        <v>100</v>
      </c>
      <c r="N38" s="344">
        <v>0</v>
      </c>
      <c r="O38" s="344">
        <v>0</v>
      </c>
      <c r="P38" s="344">
        <v>0</v>
      </c>
    </row>
    <row r="39" ht="24" hidden="1" outlineLevel="1" spans="1:16">
      <c r="A39" s="25"/>
      <c r="B39" s="21" t="s">
        <v>618</v>
      </c>
      <c r="C39" s="76" t="s">
        <v>631</v>
      </c>
      <c r="D39" s="326" t="s">
        <v>620</v>
      </c>
      <c r="E39" s="327" t="s">
        <v>33</v>
      </c>
      <c r="F39" s="324" t="s">
        <v>34</v>
      </c>
      <c r="G39" s="328" t="s">
        <v>46</v>
      </c>
      <c r="H39" s="329"/>
      <c r="I39" s="342"/>
      <c r="J39" s="344">
        <v>0</v>
      </c>
      <c r="K39" s="346">
        <v>100</v>
      </c>
      <c r="L39" s="346">
        <v>33</v>
      </c>
      <c r="M39" s="346">
        <v>50</v>
      </c>
      <c r="N39" s="346">
        <v>100</v>
      </c>
      <c r="O39" s="344">
        <v>0</v>
      </c>
      <c r="P39" s="344">
        <v>0</v>
      </c>
    </row>
    <row r="40" ht="24" hidden="1" outlineLevel="1" spans="1:16">
      <c r="A40" s="25"/>
      <c r="B40" s="21" t="s">
        <v>618</v>
      </c>
      <c r="C40" s="76" t="s">
        <v>632</v>
      </c>
      <c r="D40" s="326" t="s">
        <v>620</v>
      </c>
      <c r="E40" s="327" t="s">
        <v>33</v>
      </c>
      <c r="F40" s="324" t="s">
        <v>34</v>
      </c>
      <c r="G40" s="328" t="s">
        <v>46</v>
      </c>
      <c r="H40" s="329"/>
      <c r="I40" s="342"/>
      <c r="J40" s="347">
        <v>18</v>
      </c>
      <c r="K40" s="346">
        <v>29</v>
      </c>
      <c r="L40" s="346">
        <v>25</v>
      </c>
      <c r="M40" s="346">
        <v>33</v>
      </c>
      <c r="N40" s="346">
        <v>60</v>
      </c>
      <c r="O40" s="347">
        <v>0</v>
      </c>
      <c r="P40" s="347">
        <v>0</v>
      </c>
    </row>
    <row r="41" ht="24" hidden="1" outlineLevel="1" spans="1:16">
      <c r="A41" s="25"/>
      <c r="B41" s="21"/>
      <c r="C41" s="76" t="s">
        <v>633</v>
      </c>
      <c r="D41" s="326" t="s">
        <v>620</v>
      </c>
      <c r="E41" s="327" t="s">
        <v>33</v>
      </c>
      <c r="F41" s="324" t="s">
        <v>34</v>
      </c>
      <c r="G41" s="328" t="s">
        <v>46</v>
      </c>
      <c r="H41" s="329"/>
      <c r="I41" s="342"/>
      <c r="J41" s="344">
        <v>0</v>
      </c>
      <c r="K41" s="344">
        <v>0</v>
      </c>
      <c r="L41" s="344">
        <v>0</v>
      </c>
      <c r="M41" s="344">
        <v>0</v>
      </c>
      <c r="N41" s="344">
        <v>0</v>
      </c>
      <c r="O41" s="344">
        <v>0</v>
      </c>
      <c r="P41" s="346">
        <v>100</v>
      </c>
    </row>
    <row r="42" ht="60" outlineLevel="1" spans="1:16">
      <c r="A42" s="25"/>
      <c r="B42" s="21" t="s">
        <v>634</v>
      </c>
      <c r="C42" s="12" t="s">
        <v>635</v>
      </c>
      <c r="D42" s="12" t="s">
        <v>636</v>
      </c>
      <c r="E42" s="29" t="s">
        <v>33</v>
      </c>
      <c r="F42" s="324" t="s">
        <v>34</v>
      </c>
      <c r="G42" s="24" t="s">
        <v>18</v>
      </c>
      <c r="H42" s="23"/>
      <c r="I42" s="35"/>
      <c r="J42" s="96" t="s">
        <v>637</v>
      </c>
      <c r="K42" s="96" t="s">
        <v>638</v>
      </c>
      <c r="L42" s="96" t="s">
        <v>639</v>
      </c>
      <c r="M42" s="96" t="s">
        <v>640</v>
      </c>
      <c r="N42" s="96" t="s">
        <v>641</v>
      </c>
      <c r="O42" s="96" t="s">
        <v>642</v>
      </c>
      <c r="P42" s="96" t="s">
        <v>643</v>
      </c>
    </row>
    <row r="43" ht="14.25" outlineLevel="1" spans="1:16">
      <c r="A43" s="25"/>
      <c r="B43" s="21" t="s">
        <v>634</v>
      </c>
      <c r="C43" s="326" t="s">
        <v>644</v>
      </c>
      <c r="D43" s="326" t="s">
        <v>636</v>
      </c>
      <c r="E43" s="327" t="s">
        <v>33</v>
      </c>
      <c r="F43" s="324" t="s">
        <v>34</v>
      </c>
      <c r="G43" s="328" t="s">
        <v>645</v>
      </c>
      <c r="H43" s="329"/>
      <c r="I43" s="342"/>
      <c r="J43" s="343">
        <v>2354.58</v>
      </c>
      <c r="K43" s="343">
        <v>1980.62</v>
      </c>
      <c r="L43" s="343">
        <v>1902.9</v>
      </c>
      <c r="M43" s="343">
        <v>1950.31</v>
      </c>
      <c r="N43" s="343">
        <v>1248.12</v>
      </c>
      <c r="O43" s="343">
        <v>1344.46</v>
      </c>
      <c r="P43" s="343">
        <v>1528.13</v>
      </c>
    </row>
    <row r="44" ht="24" outlineLevel="1" spans="1:16">
      <c r="A44" s="25"/>
      <c r="B44" s="21" t="s">
        <v>634</v>
      </c>
      <c r="C44" s="326" t="s">
        <v>646</v>
      </c>
      <c r="D44" s="326" t="s">
        <v>636</v>
      </c>
      <c r="E44" s="327" t="s">
        <v>33</v>
      </c>
      <c r="F44" s="324" t="s">
        <v>34</v>
      </c>
      <c r="G44" s="328" t="s">
        <v>18</v>
      </c>
      <c r="H44" s="329"/>
      <c r="I44" s="342"/>
      <c r="J44" s="95">
        <v>447231.1</v>
      </c>
      <c r="K44" s="95">
        <v>315082.77</v>
      </c>
      <c r="L44" s="343">
        <v>280530.14</v>
      </c>
      <c r="M44" s="95">
        <v>534228.23</v>
      </c>
      <c r="N44" s="95">
        <v>576406.99</v>
      </c>
      <c r="O44" s="95">
        <v>441866.07</v>
      </c>
      <c r="P44" s="95">
        <v>177677.68</v>
      </c>
    </row>
    <row r="45" ht="14.25" outlineLevel="1" spans="1:16">
      <c r="A45" s="25"/>
      <c r="B45" s="21" t="s">
        <v>634</v>
      </c>
      <c r="C45" s="326" t="s">
        <v>647</v>
      </c>
      <c r="D45" s="326" t="s">
        <v>636</v>
      </c>
      <c r="E45" s="327" t="s">
        <v>33</v>
      </c>
      <c r="F45" s="324" t="s">
        <v>34</v>
      </c>
      <c r="G45" s="328" t="s">
        <v>648</v>
      </c>
      <c r="H45" s="329"/>
      <c r="I45" s="342"/>
      <c r="J45" s="344">
        <v>0</v>
      </c>
      <c r="K45" s="344">
        <v>0</v>
      </c>
      <c r="L45" s="344">
        <v>0</v>
      </c>
      <c r="M45" s="95">
        <v>0.01</v>
      </c>
      <c r="N45" s="344">
        <v>0</v>
      </c>
      <c r="O45" s="344">
        <v>0</v>
      </c>
      <c r="P45" s="344">
        <v>0</v>
      </c>
    </row>
    <row r="46" ht="24" outlineLevel="1" spans="1:16">
      <c r="A46" s="25"/>
      <c r="B46" s="21" t="s">
        <v>634</v>
      </c>
      <c r="C46" s="326" t="s">
        <v>649</v>
      </c>
      <c r="D46" s="326" t="s">
        <v>636</v>
      </c>
      <c r="E46" s="327" t="s">
        <v>33</v>
      </c>
      <c r="F46" s="324" t="s">
        <v>34</v>
      </c>
      <c r="G46" s="328" t="s">
        <v>650</v>
      </c>
      <c r="H46" s="329"/>
      <c r="I46" s="342"/>
      <c r="J46" s="344">
        <v>0</v>
      </c>
      <c r="K46" s="95">
        <v>2.3</v>
      </c>
      <c r="L46" s="343">
        <v>0.7</v>
      </c>
      <c r="M46" s="95">
        <v>0.04</v>
      </c>
      <c r="N46" s="95">
        <v>8.96</v>
      </c>
      <c r="O46" s="344">
        <v>0</v>
      </c>
      <c r="P46" s="344">
        <v>0</v>
      </c>
    </row>
    <row r="47" ht="14.25" outlineLevel="1" spans="1:16">
      <c r="A47" s="25"/>
      <c r="B47" s="21" t="s">
        <v>634</v>
      </c>
      <c r="C47" s="326" t="s">
        <v>651</v>
      </c>
      <c r="D47" s="326" t="s">
        <v>636</v>
      </c>
      <c r="E47" s="327" t="s">
        <v>33</v>
      </c>
      <c r="F47" s="324" t="s">
        <v>34</v>
      </c>
      <c r="G47" s="328" t="s">
        <v>652</v>
      </c>
      <c r="H47" s="329"/>
      <c r="I47" s="342"/>
      <c r="J47" s="95">
        <v>1.4</v>
      </c>
      <c r="K47" s="95">
        <v>3.4</v>
      </c>
      <c r="L47" s="343">
        <v>0.8</v>
      </c>
      <c r="M47" s="95">
        <v>8.8</v>
      </c>
      <c r="N47" s="95">
        <v>4.66</v>
      </c>
      <c r="O47" s="344">
        <v>0</v>
      </c>
      <c r="P47" s="344">
        <v>0</v>
      </c>
    </row>
    <row r="48" ht="14.25" outlineLevel="1" spans="1:16">
      <c r="A48" s="25"/>
      <c r="B48" s="21" t="s">
        <v>634</v>
      </c>
      <c r="C48" s="326" t="s">
        <v>653</v>
      </c>
      <c r="D48" s="326" t="s">
        <v>636</v>
      </c>
      <c r="E48" s="327" t="s">
        <v>33</v>
      </c>
      <c r="F48" s="324" t="s">
        <v>34</v>
      </c>
      <c r="G48" s="328" t="s">
        <v>654</v>
      </c>
      <c r="H48" s="329"/>
      <c r="I48" s="342"/>
      <c r="J48" s="344">
        <v>0</v>
      </c>
      <c r="K48" s="344">
        <v>0</v>
      </c>
      <c r="L48" s="344">
        <v>0</v>
      </c>
      <c r="M48" s="344">
        <v>0</v>
      </c>
      <c r="N48" s="344">
        <v>0</v>
      </c>
      <c r="O48" s="344">
        <v>0</v>
      </c>
      <c r="P48" s="95">
        <v>20.43</v>
      </c>
    </row>
    <row r="49" ht="60" hidden="1" outlineLevel="1" spans="1:16">
      <c r="A49" s="25"/>
      <c r="B49" s="21" t="s">
        <v>655</v>
      </c>
      <c r="C49" s="12" t="s">
        <v>656</v>
      </c>
      <c r="D49" s="12" t="s">
        <v>657</v>
      </c>
      <c r="E49" s="29" t="s">
        <v>33</v>
      </c>
      <c r="F49" s="324" t="s">
        <v>34</v>
      </c>
      <c r="G49" s="24" t="s">
        <v>46</v>
      </c>
      <c r="H49" s="23"/>
      <c r="I49" s="35"/>
      <c r="J49" s="96" t="s">
        <v>658</v>
      </c>
      <c r="K49" s="96" t="s">
        <v>659</v>
      </c>
      <c r="L49" s="96" t="s">
        <v>660</v>
      </c>
      <c r="M49" s="96" t="s">
        <v>661</v>
      </c>
      <c r="N49" s="96" t="s">
        <v>662</v>
      </c>
      <c r="O49" s="96" t="s">
        <v>663</v>
      </c>
      <c r="P49" s="96" t="s">
        <v>664</v>
      </c>
    </row>
    <row r="50" ht="30.95" hidden="1" customHeight="1" outlineLevel="1" spans="1:17">
      <c r="A50" s="25"/>
      <c r="B50" s="21" t="s">
        <v>655</v>
      </c>
      <c r="C50" s="326" t="s">
        <v>665</v>
      </c>
      <c r="D50" s="326" t="s">
        <v>657</v>
      </c>
      <c r="E50" s="327" t="s">
        <v>33</v>
      </c>
      <c r="F50" s="324" t="s">
        <v>34</v>
      </c>
      <c r="G50" s="328" t="s">
        <v>46</v>
      </c>
      <c r="H50" s="329"/>
      <c r="I50" s="342"/>
      <c r="J50" s="346">
        <v>96</v>
      </c>
      <c r="K50" s="345">
        <v>100</v>
      </c>
      <c r="L50" s="346">
        <v>94</v>
      </c>
      <c r="M50" s="346">
        <v>91</v>
      </c>
      <c r="N50" s="346">
        <v>89</v>
      </c>
      <c r="O50" s="346">
        <v>92</v>
      </c>
      <c r="P50" s="345">
        <v>91</v>
      </c>
      <c r="Q50" s="316"/>
    </row>
    <row r="51" ht="30.95" hidden="1" customHeight="1" outlineLevel="1" spans="1:17">
      <c r="A51" s="25"/>
      <c r="B51" s="21" t="s">
        <v>655</v>
      </c>
      <c r="C51" s="326" t="s">
        <v>666</v>
      </c>
      <c r="D51" s="326" t="s">
        <v>657</v>
      </c>
      <c r="E51" s="327" t="s">
        <v>33</v>
      </c>
      <c r="F51" s="324" t="s">
        <v>34</v>
      </c>
      <c r="G51" s="328" t="s">
        <v>46</v>
      </c>
      <c r="H51" s="329"/>
      <c r="I51" s="342"/>
      <c r="J51" s="345">
        <v>53</v>
      </c>
      <c r="K51" s="346">
        <v>49</v>
      </c>
      <c r="L51" s="346">
        <v>50</v>
      </c>
      <c r="M51" s="346">
        <v>59</v>
      </c>
      <c r="N51" s="346">
        <v>59</v>
      </c>
      <c r="O51" s="345">
        <v>61</v>
      </c>
      <c r="P51" s="345">
        <v>45</v>
      </c>
      <c r="Q51" s="316"/>
    </row>
    <row r="52" ht="30.95" hidden="1" customHeight="1" outlineLevel="1" spans="1:17">
      <c r="A52" s="25"/>
      <c r="B52" s="21" t="s">
        <v>655</v>
      </c>
      <c r="C52" s="326" t="s">
        <v>667</v>
      </c>
      <c r="D52" s="326" t="s">
        <v>657</v>
      </c>
      <c r="E52" s="327" t="s">
        <v>33</v>
      </c>
      <c r="F52" s="324" t="s">
        <v>34</v>
      </c>
      <c r="G52" s="328" t="s">
        <v>46</v>
      </c>
      <c r="H52" s="329"/>
      <c r="I52" s="342"/>
      <c r="J52" s="348">
        <v>0</v>
      </c>
      <c r="K52" s="348">
        <v>0</v>
      </c>
      <c r="L52" s="348">
        <v>0</v>
      </c>
      <c r="M52" s="346">
        <v>100</v>
      </c>
      <c r="N52" s="348">
        <v>0</v>
      </c>
      <c r="O52" s="348">
        <v>0</v>
      </c>
      <c r="P52" s="348">
        <v>0</v>
      </c>
      <c r="Q52" s="316"/>
    </row>
    <row r="53" ht="30.95" hidden="1" customHeight="1" outlineLevel="1" spans="1:17">
      <c r="A53" s="25"/>
      <c r="B53" s="21" t="s">
        <v>655</v>
      </c>
      <c r="C53" s="326" t="s">
        <v>668</v>
      </c>
      <c r="D53" s="326" t="s">
        <v>657</v>
      </c>
      <c r="E53" s="327" t="s">
        <v>33</v>
      </c>
      <c r="F53" s="324" t="s">
        <v>34</v>
      </c>
      <c r="G53" s="328" t="s">
        <v>46</v>
      </c>
      <c r="H53" s="329"/>
      <c r="I53" s="342"/>
      <c r="J53" s="348">
        <v>0</v>
      </c>
      <c r="K53" s="345">
        <v>100</v>
      </c>
      <c r="L53" s="345">
        <v>79</v>
      </c>
      <c r="M53" s="345">
        <v>96</v>
      </c>
      <c r="N53" s="345">
        <v>100</v>
      </c>
      <c r="O53" s="348">
        <v>0</v>
      </c>
      <c r="P53" s="348">
        <v>0</v>
      </c>
      <c r="Q53" s="316"/>
    </row>
    <row r="54" ht="30.95" hidden="1" customHeight="1" outlineLevel="1" spans="1:17">
      <c r="A54" s="25"/>
      <c r="B54" s="21" t="s">
        <v>655</v>
      </c>
      <c r="C54" s="326" t="s">
        <v>669</v>
      </c>
      <c r="D54" s="326" t="s">
        <v>657</v>
      </c>
      <c r="E54" s="327" t="s">
        <v>33</v>
      </c>
      <c r="F54" s="324" t="s">
        <v>34</v>
      </c>
      <c r="G54" s="328" t="s">
        <v>46</v>
      </c>
      <c r="H54" s="329"/>
      <c r="I54" s="342"/>
      <c r="J54" s="348">
        <v>81</v>
      </c>
      <c r="K54" s="346">
        <v>97</v>
      </c>
      <c r="L54" s="346">
        <v>92</v>
      </c>
      <c r="M54" s="346">
        <v>88</v>
      </c>
      <c r="N54" s="346">
        <v>81</v>
      </c>
      <c r="O54" s="348">
        <v>0</v>
      </c>
      <c r="P54" s="348">
        <v>0</v>
      </c>
      <c r="Q54" s="316"/>
    </row>
    <row r="55" ht="30.95" hidden="1" customHeight="1" outlineLevel="1" spans="1:17">
      <c r="A55" s="25"/>
      <c r="B55" s="21" t="s">
        <v>655</v>
      </c>
      <c r="C55" s="326" t="s">
        <v>670</v>
      </c>
      <c r="D55" s="326" t="s">
        <v>657</v>
      </c>
      <c r="E55" s="327" t="s">
        <v>33</v>
      </c>
      <c r="F55" s="324" t="s">
        <v>34</v>
      </c>
      <c r="G55" s="328" t="s">
        <v>46</v>
      </c>
      <c r="H55" s="329"/>
      <c r="I55" s="342"/>
      <c r="J55" s="348">
        <v>0</v>
      </c>
      <c r="K55" s="348">
        <v>0</v>
      </c>
      <c r="L55" s="348">
        <v>0</v>
      </c>
      <c r="M55" s="348">
        <v>0</v>
      </c>
      <c r="N55" s="348">
        <v>0</v>
      </c>
      <c r="O55" s="348">
        <v>0</v>
      </c>
      <c r="P55" s="345">
        <v>100</v>
      </c>
      <c r="Q55" s="316"/>
    </row>
    <row r="56" ht="30.95" hidden="1" customHeight="1" outlineLevel="1" spans="1:17">
      <c r="A56" s="25"/>
      <c r="B56" s="21" t="s">
        <v>342</v>
      </c>
      <c r="C56" s="12" t="s">
        <v>671</v>
      </c>
      <c r="D56" s="12" t="s">
        <v>672</v>
      </c>
      <c r="E56" s="29" t="s">
        <v>37</v>
      </c>
      <c r="F56" s="324" t="s">
        <v>34</v>
      </c>
      <c r="G56" s="24" t="s">
        <v>97</v>
      </c>
      <c r="H56" s="23"/>
      <c r="I56" s="35"/>
      <c r="J56" s="316">
        <v>16414</v>
      </c>
      <c r="K56" s="316">
        <v>15609</v>
      </c>
      <c r="L56" s="316">
        <v>14907</v>
      </c>
      <c r="M56" s="316">
        <v>13769</v>
      </c>
      <c r="N56" s="316">
        <v>18538</v>
      </c>
      <c r="O56" s="316">
        <v>13757</v>
      </c>
      <c r="P56" s="316">
        <v>11082</v>
      </c>
      <c r="Q56" s="316">
        <v>11082</v>
      </c>
    </row>
    <row r="57" ht="30.95" hidden="1" customHeight="1" outlineLevel="1" spans="1:17">
      <c r="A57" s="25"/>
      <c r="B57" s="21" t="s">
        <v>347</v>
      </c>
      <c r="C57" s="12" t="s">
        <v>673</v>
      </c>
      <c r="D57" s="12" t="s">
        <v>674</v>
      </c>
      <c r="E57" s="29" t="s">
        <v>37</v>
      </c>
      <c r="F57" s="324" t="s">
        <v>34</v>
      </c>
      <c r="G57" s="24" t="s">
        <v>46</v>
      </c>
      <c r="H57" s="23"/>
      <c r="I57" s="35"/>
      <c r="J57" s="349">
        <v>97.44</v>
      </c>
      <c r="K57" s="349">
        <v>97.8</v>
      </c>
      <c r="L57" s="349">
        <v>98.05</v>
      </c>
      <c r="M57" s="349">
        <v>97.64</v>
      </c>
      <c r="N57" s="349">
        <v>97.91</v>
      </c>
      <c r="O57" s="349">
        <v>97.79</v>
      </c>
      <c r="P57" s="349">
        <v>98.1</v>
      </c>
      <c r="Q57" s="349">
        <v>98.1</v>
      </c>
    </row>
    <row r="58" ht="30.95" customHeight="1" outlineLevel="1" spans="1:17">
      <c r="A58" s="25"/>
      <c r="B58" s="21" t="s">
        <v>352</v>
      </c>
      <c r="C58" s="12" t="s">
        <v>675</v>
      </c>
      <c r="D58" s="12" t="s">
        <v>676</v>
      </c>
      <c r="E58" s="29" t="s">
        <v>37</v>
      </c>
      <c r="F58" s="324" t="s">
        <v>34</v>
      </c>
      <c r="G58" s="24" t="s">
        <v>18</v>
      </c>
      <c r="H58" s="23"/>
      <c r="I58" s="35"/>
      <c r="J58" s="316">
        <v>2303392000</v>
      </c>
      <c r="K58" s="316">
        <v>2062176000</v>
      </c>
      <c r="L58" s="316">
        <v>1821162000</v>
      </c>
      <c r="M58" s="316">
        <v>1573626000</v>
      </c>
      <c r="N58" s="316">
        <v>2678983000</v>
      </c>
      <c r="O58" s="316">
        <v>1620788000</v>
      </c>
      <c r="P58" s="316">
        <v>1356703000</v>
      </c>
      <c r="Q58" s="316">
        <v>1356703000</v>
      </c>
    </row>
    <row r="59" ht="30.95" hidden="1" customHeight="1" outlineLevel="1" spans="1:17">
      <c r="A59" s="25"/>
      <c r="B59" s="21" t="s">
        <v>356</v>
      </c>
      <c r="C59" s="12" t="s">
        <v>677</v>
      </c>
      <c r="D59" s="12" t="s">
        <v>678</v>
      </c>
      <c r="E59" s="29" t="s">
        <v>37</v>
      </c>
      <c r="F59" s="324" t="s">
        <v>34</v>
      </c>
      <c r="G59" s="24" t="s">
        <v>46</v>
      </c>
      <c r="H59" s="23"/>
      <c r="I59" s="35"/>
      <c r="J59" s="350">
        <v>0.915</v>
      </c>
      <c r="K59" s="350">
        <v>0.9605</v>
      </c>
      <c r="L59" s="350">
        <v>0.9428</v>
      </c>
      <c r="M59" s="350">
        <v>0.9358</v>
      </c>
      <c r="N59" s="350">
        <v>0.9409</v>
      </c>
      <c r="O59" s="350">
        <v>0.9245</v>
      </c>
      <c r="P59" s="350">
        <v>0.9313</v>
      </c>
      <c r="Q59" s="350">
        <v>0.9313</v>
      </c>
    </row>
    <row r="60" ht="30.95" hidden="1" customHeight="1" outlineLevel="1" spans="1:17">
      <c r="A60" s="25"/>
      <c r="B60" s="21" t="s">
        <v>679</v>
      </c>
      <c r="C60" s="12" t="s">
        <v>680</v>
      </c>
      <c r="D60" s="12" t="s">
        <v>680</v>
      </c>
      <c r="E60" s="29" t="s">
        <v>37</v>
      </c>
      <c r="F60" s="324" t="s">
        <v>34</v>
      </c>
      <c r="G60" s="24" t="s">
        <v>97</v>
      </c>
      <c r="H60" s="23"/>
      <c r="I60" s="35"/>
      <c r="J60" s="316">
        <v>28454</v>
      </c>
      <c r="K60" s="316">
        <v>2918</v>
      </c>
      <c r="L60" s="316">
        <v>29406</v>
      </c>
      <c r="M60" s="316">
        <v>27191</v>
      </c>
      <c r="N60" s="316">
        <v>129618</v>
      </c>
      <c r="O60" s="316">
        <v>22457</v>
      </c>
      <c r="P60" s="39">
        <v>20180</v>
      </c>
      <c r="Q60" s="316">
        <v>20180</v>
      </c>
    </row>
    <row r="61" ht="30.95" hidden="1" customHeight="1" outlineLevel="1" spans="1:17">
      <c r="A61" s="25"/>
      <c r="B61" s="21" t="s">
        <v>681</v>
      </c>
      <c r="C61" s="12" t="s">
        <v>682</v>
      </c>
      <c r="D61" s="12" t="s">
        <v>683</v>
      </c>
      <c r="E61" s="29" t="s">
        <v>37</v>
      </c>
      <c r="F61" s="324" t="s">
        <v>34</v>
      </c>
      <c r="G61" s="24" t="s">
        <v>46</v>
      </c>
      <c r="H61" s="23"/>
      <c r="I61" s="35"/>
      <c r="J61" s="351">
        <v>99.08</v>
      </c>
      <c r="K61" s="351">
        <v>98.4</v>
      </c>
      <c r="L61" s="351">
        <v>98.71</v>
      </c>
      <c r="M61" s="351">
        <v>98.88</v>
      </c>
      <c r="N61" s="351">
        <v>98.96</v>
      </c>
      <c r="O61" s="351">
        <v>98.9</v>
      </c>
      <c r="P61" s="351">
        <v>9.17</v>
      </c>
      <c r="Q61" s="351">
        <v>99.17</v>
      </c>
    </row>
    <row r="62" ht="30.95" customHeight="1" outlineLevel="1" spans="1:17">
      <c r="A62" s="25"/>
      <c r="B62" s="21" t="s">
        <v>361</v>
      </c>
      <c r="C62" s="12" t="s">
        <v>684</v>
      </c>
      <c r="D62" s="12" t="s">
        <v>684</v>
      </c>
      <c r="E62" s="29" t="s">
        <v>37</v>
      </c>
      <c r="F62" s="324" t="s">
        <v>34</v>
      </c>
      <c r="G62" s="24" t="s">
        <v>18</v>
      </c>
      <c r="H62" s="23"/>
      <c r="I62" s="35"/>
      <c r="J62" s="316">
        <v>1019519810</v>
      </c>
      <c r="K62" s="316">
        <v>1177250355</v>
      </c>
      <c r="L62" s="316">
        <v>923845735</v>
      </c>
      <c r="M62" s="316">
        <v>800286425</v>
      </c>
      <c r="N62" s="316">
        <v>866017782</v>
      </c>
      <c r="O62" s="316">
        <v>580779263</v>
      </c>
      <c r="P62" s="316">
        <v>496625456</v>
      </c>
      <c r="Q62" s="316">
        <v>496625456</v>
      </c>
    </row>
    <row r="63" ht="30.95" hidden="1" customHeight="1" outlineLevel="1" spans="1:17">
      <c r="A63" s="25"/>
      <c r="B63" s="21" t="s">
        <v>365</v>
      </c>
      <c r="C63" s="12" t="s">
        <v>685</v>
      </c>
      <c r="D63" s="12" t="s">
        <v>686</v>
      </c>
      <c r="E63" s="29" t="s">
        <v>37</v>
      </c>
      <c r="F63" s="324" t="s">
        <v>34</v>
      </c>
      <c r="G63" s="24" t="s">
        <v>46</v>
      </c>
      <c r="H63" s="23"/>
      <c r="I63" s="35"/>
      <c r="J63" s="351">
        <v>93.06</v>
      </c>
      <c r="K63" s="351">
        <v>93.09</v>
      </c>
      <c r="L63" s="351">
        <v>97.11</v>
      </c>
      <c r="M63" s="351">
        <v>95.8</v>
      </c>
      <c r="N63" s="351">
        <v>96.96</v>
      </c>
      <c r="O63" s="351">
        <v>95.21</v>
      </c>
      <c r="P63" s="351">
        <v>93.61</v>
      </c>
      <c r="Q63" s="351">
        <v>93.61</v>
      </c>
    </row>
    <row r="64" ht="30.95" hidden="1" customHeight="1" outlineLevel="1" spans="1:16">
      <c r="A64" s="25"/>
      <c r="B64" s="21" t="s">
        <v>369</v>
      </c>
      <c r="C64" s="12" t="s">
        <v>687</v>
      </c>
      <c r="D64" s="12" t="s">
        <v>687</v>
      </c>
      <c r="E64" s="29" t="s">
        <v>688</v>
      </c>
      <c r="F64" s="324" t="s">
        <v>34</v>
      </c>
      <c r="G64" s="24" t="s">
        <v>97</v>
      </c>
      <c r="H64" s="23"/>
      <c r="I64" s="35"/>
      <c r="J64" s="352" t="s">
        <v>689</v>
      </c>
      <c r="K64" s="353" t="s">
        <v>690</v>
      </c>
      <c r="L64" s="353" t="s">
        <v>691</v>
      </c>
      <c r="M64" s="353" t="s">
        <v>692</v>
      </c>
      <c r="N64" s="353" t="s">
        <v>693</v>
      </c>
      <c r="O64" s="353" t="s">
        <v>694</v>
      </c>
      <c r="P64" s="353" t="s">
        <v>695</v>
      </c>
    </row>
    <row r="65" ht="30.95" hidden="1" customHeight="1" outlineLevel="1" spans="1:16">
      <c r="A65" s="25"/>
      <c r="B65" s="21" t="s">
        <v>373</v>
      </c>
      <c r="C65" s="12" t="s">
        <v>696</v>
      </c>
      <c r="D65" s="12" t="s">
        <v>697</v>
      </c>
      <c r="E65" s="29" t="s">
        <v>688</v>
      </c>
      <c r="F65" s="324" t="s">
        <v>34</v>
      </c>
      <c r="G65" s="24" t="s">
        <v>46</v>
      </c>
      <c r="H65" s="23"/>
      <c r="I65" s="35"/>
      <c r="J65" s="337">
        <v>43.28</v>
      </c>
      <c r="K65" s="337">
        <v>14.73</v>
      </c>
      <c r="L65" s="337">
        <v>16.97</v>
      </c>
      <c r="M65" s="337">
        <v>16.84</v>
      </c>
      <c r="N65" s="337">
        <v>15.06</v>
      </c>
      <c r="O65" s="337">
        <v>10.99</v>
      </c>
      <c r="P65" s="337">
        <v>13.3</v>
      </c>
    </row>
    <row r="66" ht="30.95" customHeight="1" outlineLevel="1" spans="1:16">
      <c r="A66" s="25"/>
      <c r="B66" s="21" t="s">
        <v>378</v>
      </c>
      <c r="C66" s="12" t="s">
        <v>698</v>
      </c>
      <c r="D66" s="12" t="s">
        <v>698</v>
      </c>
      <c r="E66" s="29" t="s">
        <v>688</v>
      </c>
      <c r="F66" s="324" t="s">
        <v>34</v>
      </c>
      <c r="G66" s="24" t="s">
        <v>18</v>
      </c>
      <c r="H66" s="23"/>
      <c r="I66" s="35"/>
      <c r="J66" s="352" t="s">
        <v>699</v>
      </c>
      <c r="K66" s="353" t="s">
        <v>123</v>
      </c>
      <c r="L66" s="353" t="s">
        <v>124</v>
      </c>
      <c r="M66" s="353" t="s">
        <v>125</v>
      </c>
      <c r="N66" s="353" t="s">
        <v>126</v>
      </c>
      <c r="O66" s="353" t="s">
        <v>127</v>
      </c>
      <c r="P66" s="353" t="s">
        <v>128</v>
      </c>
    </row>
    <row r="67" ht="30.95" hidden="1" customHeight="1" outlineLevel="1" spans="1:16">
      <c r="A67" s="25"/>
      <c r="B67" s="21" t="s">
        <v>381</v>
      </c>
      <c r="C67" s="12" t="s">
        <v>700</v>
      </c>
      <c r="D67" s="12" t="s">
        <v>701</v>
      </c>
      <c r="E67" s="29" t="s">
        <v>688</v>
      </c>
      <c r="F67" s="324" t="s">
        <v>34</v>
      </c>
      <c r="G67" s="24" t="s">
        <v>46</v>
      </c>
      <c r="H67" s="23"/>
      <c r="I67" s="35"/>
      <c r="J67" s="352" t="s">
        <v>702</v>
      </c>
      <c r="K67" s="352" t="s">
        <v>703</v>
      </c>
      <c r="L67" s="352" t="s">
        <v>704</v>
      </c>
      <c r="M67" s="352" t="s">
        <v>705</v>
      </c>
      <c r="N67" s="352" t="s">
        <v>706</v>
      </c>
      <c r="O67" s="352" t="s">
        <v>707</v>
      </c>
      <c r="P67" s="352" t="s">
        <v>708</v>
      </c>
    </row>
    <row r="68" ht="18.95" hidden="1" customHeight="1" outlineLevel="1" spans="1:16">
      <c r="A68" s="25"/>
      <c r="B68" s="21" t="s">
        <v>709</v>
      </c>
      <c r="C68" s="12" t="s">
        <v>710</v>
      </c>
      <c r="D68" s="12" t="s">
        <v>710</v>
      </c>
      <c r="E68" s="29" t="s">
        <v>37</v>
      </c>
      <c r="F68" s="324" t="s">
        <v>34</v>
      </c>
      <c r="G68" s="24" t="s">
        <v>97</v>
      </c>
      <c r="H68" s="23"/>
      <c r="I68" s="35"/>
      <c r="J68" s="352" t="s">
        <v>711</v>
      </c>
      <c r="K68" s="353" t="s">
        <v>712</v>
      </c>
      <c r="L68" s="353" t="s">
        <v>713</v>
      </c>
      <c r="M68" s="353" t="s">
        <v>714</v>
      </c>
      <c r="N68" s="353" t="s">
        <v>715</v>
      </c>
      <c r="O68" s="353" t="s">
        <v>716</v>
      </c>
      <c r="P68" s="353" t="s">
        <v>717</v>
      </c>
    </row>
    <row r="69" ht="26.1" hidden="1" customHeight="1" outlineLevel="1" spans="1:16">
      <c r="A69" s="25"/>
      <c r="B69" s="21" t="s">
        <v>718</v>
      </c>
      <c r="C69" s="12" t="s">
        <v>719</v>
      </c>
      <c r="D69" s="12" t="s">
        <v>720</v>
      </c>
      <c r="E69" s="29" t="s">
        <v>37</v>
      </c>
      <c r="F69" s="324" t="s">
        <v>34</v>
      </c>
      <c r="G69" s="24" t="s">
        <v>46</v>
      </c>
      <c r="H69" s="23"/>
      <c r="I69" s="35"/>
      <c r="J69" s="337">
        <v>72.83</v>
      </c>
      <c r="K69" s="337">
        <v>95.24</v>
      </c>
      <c r="L69" s="337">
        <v>87.02</v>
      </c>
      <c r="M69" s="337">
        <v>88.76</v>
      </c>
      <c r="N69" s="337">
        <v>85.19</v>
      </c>
      <c r="O69" s="337">
        <v>92.16</v>
      </c>
      <c r="P69" s="337">
        <v>89.74</v>
      </c>
    </row>
    <row r="70" ht="18" customHeight="1" outlineLevel="1" spans="1:16">
      <c r="A70" s="25"/>
      <c r="B70" s="21" t="s">
        <v>385</v>
      </c>
      <c r="C70" s="12" t="s">
        <v>721</v>
      </c>
      <c r="D70" s="12" t="s">
        <v>721</v>
      </c>
      <c r="E70" s="29" t="s">
        <v>37</v>
      </c>
      <c r="F70" s="324" t="s">
        <v>34</v>
      </c>
      <c r="G70" s="24" t="s">
        <v>18</v>
      </c>
      <c r="H70" s="23"/>
      <c r="I70" s="35"/>
      <c r="J70" s="352" t="s">
        <v>722</v>
      </c>
      <c r="K70" s="353" t="s">
        <v>129</v>
      </c>
      <c r="L70" s="353" t="s">
        <v>130</v>
      </c>
      <c r="M70" s="353" t="s">
        <v>131</v>
      </c>
      <c r="N70" s="353" t="s">
        <v>132</v>
      </c>
      <c r="O70" s="353" t="s">
        <v>133</v>
      </c>
      <c r="P70" s="353" t="s">
        <v>134</v>
      </c>
    </row>
    <row r="71" ht="30.95" hidden="1" customHeight="1" outlineLevel="1" spans="1:16">
      <c r="A71" s="25"/>
      <c r="B71" s="21" t="s">
        <v>388</v>
      </c>
      <c r="C71" s="12" t="s">
        <v>723</v>
      </c>
      <c r="D71" s="12" t="s">
        <v>724</v>
      </c>
      <c r="E71" s="29" t="s">
        <v>37</v>
      </c>
      <c r="F71" s="324" t="s">
        <v>34</v>
      </c>
      <c r="G71" s="24" t="s">
        <v>46</v>
      </c>
      <c r="H71" s="23"/>
      <c r="I71" s="35"/>
      <c r="J71" s="337">
        <v>67.45</v>
      </c>
      <c r="K71" s="337">
        <v>86.73</v>
      </c>
      <c r="L71" s="337">
        <v>84.91</v>
      </c>
      <c r="M71" s="337">
        <v>65.97</v>
      </c>
      <c r="N71" s="337">
        <v>87.65</v>
      </c>
      <c r="O71" s="337">
        <v>93.1</v>
      </c>
      <c r="P71" s="337">
        <v>90.63</v>
      </c>
    </row>
    <row r="72" ht="17.1" hidden="1" customHeight="1" outlineLevel="1" spans="1:16">
      <c r="A72" s="25"/>
      <c r="B72" s="21" t="s">
        <v>392</v>
      </c>
      <c r="C72" s="12" t="s">
        <v>725</v>
      </c>
      <c r="D72" s="12" t="s">
        <v>725</v>
      </c>
      <c r="E72" s="29" t="s">
        <v>726</v>
      </c>
      <c r="F72" s="324" t="s">
        <v>34</v>
      </c>
      <c r="G72" s="24" t="s">
        <v>97</v>
      </c>
      <c r="H72" s="23"/>
      <c r="I72" s="35"/>
      <c r="J72" s="354">
        <v>36</v>
      </c>
      <c r="K72" s="354">
        <v>56</v>
      </c>
      <c r="L72" s="354">
        <v>22</v>
      </c>
      <c r="M72" s="354">
        <v>13</v>
      </c>
      <c r="N72" s="354">
        <v>83</v>
      </c>
      <c r="O72" s="354">
        <v>16</v>
      </c>
      <c r="P72" s="354">
        <v>7</v>
      </c>
    </row>
    <row r="73" ht="27.95" hidden="1" customHeight="1" outlineLevel="1" spans="1:9">
      <c r="A73" s="25"/>
      <c r="B73" s="21" t="s">
        <v>395</v>
      </c>
      <c r="C73" s="12" t="s">
        <v>727</v>
      </c>
      <c r="D73" s="12" t="s">
        <v>728</v>
      </c>
      <c r="E73" s="29" t="s">
        <v>726</v>
      </c>
      <c r="F73" s="324" t="s">
        <v>34</v>
      </c>
      <c r="G73" s="24" t="s">
        <v>46</v>
      </c>
      <c r="H73" s="23" t="s">
        <v>729</v>
      </c>
      <c r="I73" s="35"/>
    </row>
    <row r="74" ht="17.1" customHeight="1" outlineLevel="1" spans="1:16">
      <c r="A74" s="25"/>
      <c r="B74" s="21" t="s">
        <v>399</v>
      </c>
      <c r="C74" s="12" t="s">
        <v>730</v>
      </c>
      <c r="D74" s="12" t="s">
        <v>730</v>
      </c>
      <c r="E74" s="29" t="s">
        <v>726</v>
      </c>
      <c r="F74" s="324" t="s">
        <v>34</v>
      </c>
      <c r="G74" s="24" t="s">
        <v>18</v>
      </c>
      <c r="H74" s="23"/>
      <c r="I74" s="35"/>
      <c r="J74" s="354">
        <v>107.4846</v>
      </c>
      <c r="K74" s="354">
        <v>33.8911</v>
      </c>
      <c r="L74" s="354">
        <v>17.8465</v>
      </c>
      <c r="M74" s="354">
        <v>28.97</v>
      </c>
      <c r="N74" s="354">
        <v>99.2941</v>
      </c>
      <c r="O74" s="354">
        <v>25.3631</v>
      </c>
      <c r="P74" s="354">
        <v>7.7</v>
      </c>
    </row>
    <row r="75" ht="24" hidden="1" outlineLevel="1" spans="1:9">
      <c r="A75" s="25"/>
      <c r="B75" s="21" t="s">
        <v>402</v>
      </c>
      <c r="C75" s="12" t="s">
        <v>731</v>
      </c>
      <c r="D75" s="12" t="s">
        <v>732</v>
      </c>
      <c r="E75" s="29" t="s">
        <v>726</v>
      </c>
      <c r="F75" s="324" t="s">
        <v>34</v>
      </c>
      <c r="G75" s="24" t="s">
        <v>46</v>
      </c>
      <c r="H75" s="23" t="s">
        <v>729</v>
      </c>
      <c r="I75" s="35"/>
    </row>
    <row r="76" ht="84" hidden="1" outlineLevel="1" spans="1:16">
      <c r="A76" s="25"/>
      <c r="B76" s="21" t="s">
        <v>733</v>
      </c>
      <c r="C76" s="12" t="s">
        <v>734</v>
      </c>
      <c r="D76" s="12" t="s">
        <v>734</v>
      </c>
      <c r="E76" s="29" t="s">
        <v>33</v>
      </c>
      <c r="F76" s="324" t="s">
        <v>34</v>
      </c>
      <c r="G76" s="24" t="s">
        <v>97</v>
      </c>
      <c r="H76" s="23"/>
      <c r="I76" s="35"/>
      <c r="J76" s="96" t="s">
        <v>735</v>
      </c>
      <c r="K76" s="96" t="s">
        <v>736</v>
      </c>
      <c r="L76" s="96" t="s">
        <v>737</v>
      </c>
      <c r="M76" s="96" t="s">
        <v>738</v>
      </c>
      <c r="N76" s="96" t="s">
        <v>739</v>
      </c>
      <c r="O76" s="96" t="s">
        <v>740</v>
      </c>
      <c r="P76" s="96" t="s">
        <v>741</v>
      </c>
    </row>
    <row r="77" ht="14.25" hidden="1" outlineLevel="1" spans="1:16">
      <c r="A77" s="25"/>
      <c r="B77" s="21" t="s">
        <v>733</v>
      </c>
      <c r="C77" s="326" t="s">
        <v>742</v>
      </c>
      <c r="D77" s="326" t="s">
        <v>734</v>
      </c>
      <c r="E77" s="327" t="s">
        <v>33</v>
      </c>
      <c r="F77" s="324" t="s">
        <v>34</v>
      </c>
      <c r="G77" s="328" t="s">
        <v>97</v>
      </c>
      <c r="H77" s="329"/>
      <c r="I77" s="342"/>
      <c r="J77" s="343">
        <v>1559</v>
      </c>
      <c r="K77" s="343">
        <v>1508</v>
      </c>
      <c r="L77" s="343">
        <v>1704</v>
      </c>
      <c r="M77" s="343">
        <v>1528</v>
      </c>
      <c r="N77" s="343">
        <v>765</v>
      </c>
      <c r="O77" s="343">
        <v>1265</v>
      </c>
      <c r="P77" s="343">
        <v>933</v>
      </c>
    </row>
    <row r="78" ht="14.25" hidden="1" outlineLevel="1" spans="1:16">
      <c r="A78" s="25"/>
      <c r="B78" s="21" t="s">
        <v>733</v>
      </c>
      <c r="C78" s="326" t="s">
        <v>743</v>
      </c>
      <c r="D78" s="326" t="s">
        <v>734</v>
      </c>
      <c r="E78" s="327" t="s">
        <v>33</v>
      </c>
      <c r="F78" s="324" t="s">
        <v>34</v>
      </c>
      <c r="G78" s="328" t="s">
        <v>97</v>
      </c>
      <c r="H78" s="329"/>
      <c r="I78" s="342"/>
      <c r="J78" s="95">
        <v>2</v>
      </c>
      <c r="K78" s="95">
        <v>1</v>
      </c>
      <c r="L78" s="344">
        <v>0</v>
      </c>
      <c r="M78" s="95">
        <v>3</v>
      </c>
      <c r="N78" s="95">
        <v>2</v>
      </c>
      <c r="O78" s="95">
        <v>1</v>
      </c>
      <c r="P78" s="344">
        <v>0</v>
      </c>
    </row>
    <row r="79" ht="14.25" hidden="1" outlineLevel="1" spans="1:16">
      <c r="A79" s="25"/>
      <c r="B79" s="21" t="s">
        <v>733</v>
      </c>
      <c r="C79" s="326" t="s">
        <v>744</v>
      </c>
      <c r="D79" s="326" t="s">
        <v>734</v>
      </c>
      <c r="E79" s="327" t="s">
        <v>33</v>
      </c>
      <c r="F79" s="324" t="s">
        <v>34</v>
      </c>
      <c r="G79" s="328" t="s">
        <v>97</v>
      </c>
      <c r="H79" s="329"/>
      <c r="I79" s="342"/>
      <c r="J79" s="344">
        <v>0</v>
      </c>
      <c r="K79" s="344">
        <v>0</v>
      </c>
      <c r="L79" s="95">
        <v>1</v>
      </c>
      <c r="M79" s="95">
        <v>2</v>
      </c>
      <c r="N79" s="95">
        <v>5</v>
      </c>
      <c r="O79" s="344">
        <v>0</v>
      </c>
      <c r="P79" s="344">
        <v>3</v>
      </c>
    </row>
    <row r="80" ht="24" hidden="1" outlineLevel="1" spans="1:16">
      <c r="A80" s="25"/>
      <c r="B80" s="21" t="s">
        <v>733</v>
      </c>
      <c r="C80" s="326" t="s">
        <v>745</v>
      </c>
      <c r="D80" s="326" t="s">
        <v>734</v>
      </c>
      <c r="E80" s="327" t="s">
        <v>33</v>
      </c>
      <c r="F80" s="324" t="s">
        <v>34</v>
      </c>
      <c r="G80" s="328" t="s">
        <v>97</v>
      </c>
      <c r="H80" s="329"/>
      <c r="I80" s="342"/>
      <c r="J80" s="95">
        <v>4</v>
      </c>
      <c r="K80" s="95">
        <v>2</v>
      </c>
      <c r="L80" s="95">
        <v>3</v>
      </c>
      <c r="M80" s="344">
        <v>0</v>
      </c>
      <c r="N80" s="95">
        <v>10</v>
      </c>
      <c r="O80" s="95">
        <v>2</v>
      </c>
      <c r="P80" s="344">
        <v>0</v>
      </c>
    </row>
    <row r="81" ht="14.25" hidden="1" outlineLevel="1" spans="1:16">
      <c r="A81" s="25"/>
      <c r="B81" s="21" t="s">
        <v>733</v>
      </c>
      <c r="C81" s="326" t="s">
        <v>746</v>
      </c>
      <c r="D81" s="326" t="s">
        <v>734</v>
      </c>
      <c r="E81" s="327" t="s">
        <v>33</v>
      </c>
      <c r="F81" s="324" t="s">
        <v>34</v>
      </c>
      <c r="G81" s="328" t="s">
        <v>97</v>
      </c>
      <c r="H81" s="329"/>
      <c r="I81" s="342"/>
      <c r="J81" s="95">
        <v>39</v>
      </c>
      <c r="K81" s="95">
        <v>63</v>
      </c>
      <c r="L81" s="95">
        <v>50</v>
      </c>
      <c r="M81" s="95">
        <v>57</v>
      </c>
      <c r="N81" s="95">
        <v>56</v>
      </c>
      <c r="O81" s="95">
        <v>31</v>
      </c>
      <c r="P81" s="95">
        <v>44</v>
      </c>
    </row>
    <row r="82" ht="14.25" hidden="1" outlineLevel="1" spans="1:16">
      <c r="A82" s="25"/>
      <c r="B82" s="21" t="s">
        <v>733</v>
      </c>
      <c r="C82" s="326" t="s">
        <v>747</v>
      </c>
      <c r="D82" s="326" t="s">
        <v>734</v>
      </c>
      <c r="E82" s="327" t="s">
        <v>33</v>
      </c>
      <c r="F82" s="324" t="s">
        <v>34</v>
      </c>
      <c r="G82" s="328" t="s">
        <v>97</v>
      </c>
      <c r="H82" s="329"/>
      <c r="I82" s="342"/>
      <c r="J82" s="95">
        <v>9</v>
      </c>
      <c r="K82" s="95">
        <v>9</v>
      </c>
      <c r="L82" s="95">
        <v>7</v>
      </c>
      <c r="M82" s="95">
        <v>8</v>
      </c>
      <c r="N82" s="95">
        <v>6</v>
      </c>
      <c r="O82" s="95">
        <v>23</v>
      </c>
      <c r="P82" s="95">
        <v>8</v>
      </c>
    </row>
    <row r="83" ht="14.25" hidden="1" outlineLevel="1" spans="1:16">
      <c r="A83" s="25"/>
      <c r="B83" s="21" t="s">
        <v>733</v>
      </c>
      <c r="C83" s="326" t="s">
        <v>748</v>
      </c>
      <c r="D83" s="326" t="s">
        <v>734</v>
      </c>
      <c r="E83" s="327" t="s">
        <v>33</v>
      </c>
      <c r="F83" s="324" t="s">
        <v>34</v>
      </c>
      <c r="G83" s="328" t="s">
        <v>97</v>
      </c>
      <c r="H83" s="329"/>
      <c r="I83" s="342"/>
      <c r="J83" s="344">
        <v>1</v>
      </c>
      <c r="K83" s="344">
        <v>1</v>
      </c>
      <c r="L83" s="344">
        <v>0</v>
      </c>
      <c r="M83" s="344">
        <v>0</v>
      </c>
      <c r="N83" s="344">
        <v>3</v>
      </c>
      <c r="O83" s="344">
        <v>0</v>
      </c>
      <c r="P83" s="344">
        <v>0</v>
      </c>
    </row>
    <row r="84" ht="84" hidden="1" outlineLevel="1" spans="1:16">
      <c r="A84" s="25"/>
      <c r="B84" s="21" t="s">
        <v>749</v>
      </c>
      <c r="C84" s="12" t="s">
        <v>750</v>
      </c>
      <c r="D84" s="12" t="s">
        <v>751</v>
      </c>
      <c r="E84" s="29" t="s">
        <v>33</v>
      </c>
      <c r="F84" s="324" t="s">
        <v>34</v>
      </c>
      <c r="G84" s="24" t="s">
        <v>46</v>
      </c>
      <c r="H84" s="23"/>
      <c r="I84" s="35"/>
      <c r="J84" s="96" t="s">
        <v>752</v>
      </c>
      <c r="K84" s="96" t="s">
        <v>753</v>
      </c>
      <c r="L84" s="96" t="s">
        <v>754</v>
      </c>
      <c r="M84" s="96" t="s">
        <v>755</v>
      </c>
      <c r="N84" s="96" t="s">
        <v>756</v>
      </c>
      <c r="O84" s="96" t="s">
        <v>757</v>
      </c>
      <c r="P84" s="96" t="s">
        <v>758</v>
      </c>
    </row>
    <row r="85" ht="24" hidden="1" outlineLevel="1" spans="1:16">
      <c r="A85" s="25"/>
      <c r="B85" s="21" t="s">
        <v>749</v>
      </c>
      <c r="C85" s="76" t="s">
        <v>759</v>
      </c>
      <c r="D85" s="326" t="s">
        <v>751</v>
      </c>
      <c r="E85" s="327" t="s">
        <v>33</v>
      </c>
      <c r="F85" s="324" t="s">
        <v>34</v>
      </c>
      <c r="G85" s="328" t="s">
        <v>46</v>
      </c>
      <c r="H85" s="329"/>
      <c r="I85" s="342"/>
      <c r="J85" s="345">
        <v>100</v>
      </c>
      <c r="K85" s="345">
        <v>100</v>
      </c>
      <c r="L85" s="345">
        <v>100</v>
      </c>
      <c r="M85" s="346">
        <v>0</v>
      </c>
      <c r="N85" s="345">
        <v>100</v>
      </c>
      <c r="O85" s="345">
        <v>100</v>
      </c>
      <c r="P85" s="346">
        <v>0</v>
      </c>
    </row>
    <row r="86" ht="24" hidden="1" outlineLevel="1" spans="1:16">
      <c r="A86" s="25"/>
      <c r="B86" s="21" t="s">
        <v>749</v>
      </c>
      <c r="C86" s="76" t="s">
        <v>760</v>
      </c>
      <c r="D86" s="326" t="s">
        <v>751</v>
      </c>
      <c r="E86" s="327" t="s">
        <v>33</v>
      </c>
      <c r="F86" s="324" t="s">
        <v>34</v>
      </c>
      <c r="G86" s="328" t="s">
        <v>46</v>
      </c>
      <c r="H86" s="329"/>
      <c r="I86" s="342"/>
      <c r="J86" s="346">
        <v>100</v>
      </c>
      <c r="K86" s="346">
        <v>50</v>
      </c>
      <c r="L86" s="346">
        <v>0</v>
      </c>
      <c r="M86" s="346">
        <v>0</v>
      </c>
      <c r="N86" s="346">
        <v>75</v>
      </c>
      <c r="O86" s="346">
        <v>0</v>
      </c>
      <c r="P86" s="346">
        <v>0</v>
      </c>
    </row>
    <row r="87" ht="24" hidden="1" outlineLevel="1" spans="1:16">
      <c r="A87" s="25"/>
      <c r="B87" s="21" t="s">
        <v>749</v>
      </c>
      <c r="C87" s="76" t="s">
        <v>761</v>
      </c>
      <c r="D87" s="326" t="s">
        <v>751</v>
      </c>
      <c r="E87" s="327" t="s">
        <v>33</v>
      </c>
      <c r="F87" s="324" t="s">
        <v>34</v>
      </c>
      <c r="G87" s="328" t="s">
        <v>46</v>
      </c>
      <c r="H87" s="329"/>
      <c r="I87" s="342"/>
      <c r="J87" s="346">
        <v>0</v>
      </c>
      <c r="K87" s="346">
        <v>0</v>
      </c>
      <c r="L87" s="346">
        <v>100</v>
      </c>
      <c r="M87" s="345">
        <v>100</v>
      </c>
      <c r="N87" s="346">
        <v>83</v>
      </c>
      <c r="O87" s="346">
        <v>0</v>
      </c>
      <c r="P87" s="345">
        <v>100</v>
      </c>
    </row>
    <row r="88" ht="24" hidden="1" outlineLevel="1" spans="1:16">
      <c r="A88" s="25"/>
      <c r="B88" s="21" t="s">
        <v>749</v>
      </c>
      <c r="C88" s="76" t="s">
        <v>762</v>
      </c>
      <c r="D88" s="326" t="s">
        <v>751</v>
      </c>
      <c r="E88" s="327" t="s">
        <v>33</v>
      </c>
      <c r="F88" s="324" t="s">
        <v>34</v>
      </c>
      <c r="G88" s="328" t="s">
        <v>46</v>
      </c>
      <c r="H88" s="329"/>
      <c r="I88" s="342"/>
      <c r="J88" s="346">
        <v>100</v>
      </c>
      <c r="K88" s="346">
        <v>100</v>
      </c>
      <c r="L88" s="346">
        <v>0</v>
      </c>
      <c r="M88" s="346">
        <v>75</v>
      </c>
      <c r="N88" s="346">
        <v>50</v>
      </c>
      <c r="O88" s="346">
        <v>50</v>
      </c>
      <c r="P88" s="346">
        <v>0</v>
      </c>
    </row>
    <row r="89" ht="24" hidden="1" outlineLevel="1" spans="1:16">
      <c r="A89" s="25"/>
      <c r="B89" s="21" t="s">
        <v>749</v>
      </c>
      <c r="C89" s="76" t="s">
        <v>763</v>
      </c>
      <c r="D89" s="326" t="s">
        <v>751</v>
      </c>
      <c r="E89" s="327" t="s">
        <v>33</v>
      </c>
      <c r="F89" s="324" t="s">
        <v>34</v>
      </c>
      <c r="G89" s="328" t="s">
        <v>46</v>
      </c>
      <c r="H89" s="329"/>
      <c r="I89" s="342"/>
      <c r="J89" s="346">
        <v>98</v>
      </c>
      <c r="K89" s="346">
        <v>100</v>
      </c>
      <c r="L89" s="346">
        <v>100</v>
      </c>
      <c r="M89" s="346">
        <v>100</v>
      </c>
      <c r="N89" s="346">
        <v>98</v>
      </c>
      <c r="O89" s="346">
        <v>91</v>
      </c>
      <c r="P89" s="346">
        <v>100</v>
      </c>
    </row>
    <row r="90" ht="24" hidden="1" outlineLevel="1" spans="1:16">
      <c r="A90" s="25"/>
      <c r="B90" s="21" t="s">
        <v>749</v>
      </c>
      <c r="C90" s="76" t="s">
        <v>764</v>
      </c>
      <c r="D90" s="326" t="s">
        <v>751</v>
      </c>
      <c r="E90" s="327" t="s">
        <v>33</v>
      </c>
      <c r="F90" s="324" t="s">
        <v>34</v>
      </c>
      <c r="G90" s="328" t="s">
        <v>46</v>
      </c>
      <c r="H90" s="329"/>
      <c r="I90" s="342"/>
      <c r="J90" s="346">
        <v>100</v>
      </c>
      <c r="K90" s="346">
        <v>100</v>
      </c>
      <c r="L90" s="346">
        <v>100</v>
      </c>
      <c r="M90" s="346">
        <v>100</v>
      </c>
      <c r="N90" s="346">
        <v>100</v>
      </c>
      <c r="O90" s="346">
        <v>100</v>
      </c>
      <c r="P90" s="346">
        <v>100</v>
      </c>
    </row>
    <row r="91" ht="24" hidden="1" outlineLevel="1" spans="1:16">
      <c r="A91" s="25"/>
      <c r="B91" s="21" t="s">
        <v>749</v>
      </c>
      <c r="C91" s="76" t="s">
        <v>765</v>
      </c>
      <c r="D91" s="326" t="s">
        <v>751</v>
      </c>
      <c r="E91" s="327" t="s">
        <v>33</v>
      </c>
      <c r="F91" s="324" t="s">
        <v>34</v>
      </c>
      <c r="G91" s="328" t="s">
        <v>46</v>
      </c>
      <c r="H91" s="329"/>
      <c r="I91" s="342"/>
      <c r="J91" s="346">
        <v>99</v>
      </c>
      <c r="K91" s="346">
        <v>99</v>
      </c>
      <c r="L91" s="346">
        <v>99</v>
      </c>
      <c r="M91" s="346">
        <v>99</v>
      </c>
      <c r="N91" s="346">
        <v>99</v>
      </c>
      <c r="O91" s="346">
        <v>99</v>
      </c>
      <c r="P91" s="346">
        <v>99</v>
      </c>
    </row>
    <row r="92" ht="84" outlineLevel="1" spans="1:16">
      <c r="A92" s="25"/>
      <c r="B92" s="21" t="s">
        <v>406</v>
      </c>
      <c r="C92" s="12" t="s">
        <v>766</v>
      </c>
      <c r="D92" s="12" t="s">
        <v>766</v>
      </c>
      <c r="E92" s="29" t="s">
        <v>33</v>
      </c>
      <c r="F92" s="324" t="s">
        <v>34</v>
      </c>
      <c r="G92" s="24" t="s">
        <v>18</v>
      </c>
      <c r="H92" s="23"/>
      <c r="I92" s="35"/>
      <c r="J92" s="96" t="s">
        <v>767</v>
      </c>
      <c r="K92" s="96" t="s">
        <v>768</v>
      </c>
      <c r="L92" s="96" t="s">
        <v>769</v>
      </c>
      <c r="M92" s="96" t="s">
        <v>770</v>
      </c>
      <c r="N92" s="96" t="s">
        <v>771</v>
      </c>
      <c r="O92" s="96" t="s">
        <v>772</v>
      </c>
      <c r="P92" s="96" t="s">
        <v>773</v>
      </c>
    </row>
    <row r="93" ht="14.25" outlineLevel="1" spans="1:16">
      <c r="A93" s="25"/>
      <c r="B93" s="21" t="s">
        <v>406</v>
      </c>
      <c r="C93" s="326" t="s">
        <v>774</v>
      </c>
      <c r="D93" s="326" t="s">
        <v>766</v>
      </c>
      <c r="E93" s="327" t="s">
        <v>33</v>
      </c>
      <c r="F93" s="324" t="s">
        <v>34</v>
      </c>
      <c r="G93" s="328" t="s">
        <v>645</v>
      </c>
      <c r="H93" s="329"/>
      <c r="I93" s="342"/>
      <c r="J93" s="343">
        <v>18458606.61</v>
      </c>
      <c r="K93" s="343">
        <v>16140355.57</v>
      </c>
      <c r="L93" s="343">
        <v>14254839.86</v>
      </c>
      <c r="M93" s="343">
        <v>12680793.28</v>
      </c>
      <c r="N93" s="343">
        <v>5992052.82</v>
      </c>
      <c r="O93" s="343">
        <v>8239292.42</v>
      </c>
      <c r="P93" s="343">
        <v>7603755.21</v>
      </c>
    </row>
    <row r="94" ht="14.25" outlineLevel="1" spans="1:16">
      <c r="A94" s="25"/>
      <c r="B94" s="21" t="s">
        <v>406</v>
      </c>
      <c r="C94" s="326" t="s">
        <v>775</v>
      </c>
      <c r="D94" s="326" t="s">
        <v>766</v>
      </c>
      <c r="E94" s="327" t="s">
        <v>33</v>
      </c>
      <c r="F94" s="324" t="s">
        <v>34</v>
      </c>
      <c r="G94" s="328" t="s">
        <v>776</v>
      </c>
      <c r="H94" s="329"/>
      <c r="I94" s="342"/>
      <c r="J94" s="95">
        <v>820</v>
      </c>
      <c r="K94" s="95">
        <v>205</v>
      </c>
      <c r="L94" s="95">
        <v>0</v>
      </c>
      <c r="M94" s="95">
        <v>4441</v>
      </c>
      <c r="N94" s="95">
        <v>9350</v>
      </c>
      <c r="O94" s="95">
        <v>4000</v>
      </c>
      <c r="P94" s="95">
        <v>0</v>
      </c>
    </row>
    <row r="95" ht="14.25" outlineLevel="1" spans="1:16">
      <c r="A95" s="25"/>
      <c r="B95" s="21" t="s">
        <v>406</v>
      </c>
      <c r="C95" s="326" t="s">
        <v>777</v>
      </c>
      <c r="D95" s="326" t="s">
        <v>766</v>
      </c>
      <c r="E95" s="327" t="s">
        <v>33</v>
      </c>
      <c r="F95" s="324" t="s">
        <v>34</v>
      </c>
      <c r="G95" s="328" t="s">
        <v>648</v>
      </c>
      <c r="H95" s="329"/>
      <c r="I95" s="342"/>
      <c r="J95" s="95">
        <v>0</v>
      </c>
      <c r="K95" s="95">
        <v>0</v>
      </c>
      <c r="L95" s="95">
        <v>150</v>
      </c>
      <c r="M95" s="95">
        <v>2570</v>
      </c>
      <c r="N95" s="95">
        <v>2540</v>
      </c>
      <c r="O95" s="95">
        <v>0</v>
      </c>
      <c r="P95" s="95">
        <v>410</v>
      </c>
    </row>
    <row r="96" ht="24" outlineLevel="1" spans="1:16">
      <c r="A96" s="25"/>
      <c r="B96" s="21" t="s">
        <v>406</v>
      </c>
      <c r="C96" s="326" t="s">
        <v>778</v>
      </c>
      <c r="D96" s="326" t="s">
        <v>766</v>
      </c>
      <c r="E96" s="327" t="s">
        <v>33</v>
      </c>
      <c r="F96" s="324" t="s">
        <v>34</v>
      </c>
      <c r="G96" s="328" t="s">
        <v>650</v>
      </c>
      <c r="H96" s="329"/>
      <c r="I96" s="342"/>
      <c r="J96" s="95">
        <v>16500</v>
      </c>
      <c r="K96" s="95">
        <v>25000</v>
      </c>
      <c r="L96" s="95">
        <v>11705</v>
      </c>
      <c r="M96" s="95">
        <v>0</v>
      </c>
      <c r="N96" s="95">
        <v>79906.38</v>
      </c>
      <c r="O96" s="95">
        <v>4210</v>
      </c>
      <c r="P96" s="95">
        <v>0</v>
      </c>
    </row>
    <row r="97" ht="14.25" outlineLevel="1" spans="1:16">
      <c r="A97" s="25"/>
      <c r="B97" s="21" t="s">
        <v>406</v>
      </c>
      <c r="C97" s="326" t="s">
        <v>779</v>
      </c>
      <c r="D97" s="326" t="s">
        <v>766</v>
      </c>
      <c r="E97" s="327" t="s">
        <v>33</v>
      </c>
      <c r="F97" s="324" t="s">
        <v>34</v>
      </c>
      <c r="G97" s="328" t="s">
        <v>652</v>
      </c>
      <c r="H97" s="329"/>
      <c r="I97" s="342"/>
      <c r="J97" s="95">
        <v>1313492</v>
      </c>
      <c r="K97" s="95">
        <v>749030</v>
      </c>
      <c r="L97" s="95">
        <v>841898</v>
      </c>
      <c r="M97" s="95">
        <v>2747526</v>
      </c>
      <c r="N97" s="95">
        <v>778375</v>
      </c>
      <c r="O97" s="95">
        <v>799869</v>
      </c>
      <c r="P97" s="95">
        <v>1898015</v>
      </c>
    </row>
    <row r="98" ht="14.25" outlineLevel="1" spans="1:16">
      <c r="A98" s="25"/>
      <c r="B98" s="21" t="s">
        <v>406</v>
      </c>
      <c r="C98" s="326" t="s">
        <v>780</v>
      </c>
      <c r="D98" s="326" t="s">
        <v>766</v>
      </c>
      <c r="E98" s="327" t="s">
        <v>33</v>
      </c>
      <c r="F98" s="324" t="s">
        <v>34</v>
      </c>
      <c r="G98" s="328" t="s">
        <v>654</v>
      </c>
      <c r="H98" s="329"/>
      <c r="I98" s="342"/>
      <c r="J98" s="95">
        <v>3000977</v>
      </c>
      <c r="K98" s="95">
        <v>10895000</v>
      </c>
      <c r="L98" s="95">
        <v>1984500</v>
      </c>
      <c r="M98" s="95">
        <v>7695900</v>
      </c>
      <c r="N98" s="95">
        <v>7297990</v>
      </c>
      <c r="O98" s="95">
        <v>4962231</v>
      </c>
      <c r="P98" s="95">
        <v>1695315</v>
      </c>
    </row>
    <row r="99" ht="14.25" outlineLevel="1" spans="1:16">
      <c r="A99" s="25"/>
      <c r="B99" s="21" t="s">
        <v>406</v>
      </c>
      <c r="C99" s="326" t="s">
        <v>781</v>
      </c>
      <c r="D99" s="326" t="s">
        <v>766</v>
      </c>
      <c r="E99" s="327" t="s">
        <v>33</v>
      </c>
      <c r="F99" s="324" t="s">
        <v>34</v>
      </c>
      <c r="G99" s="328" t="s">
        <v>782</v>
      </c>
      <c r="H99" s="329"/>
      <c r="I99" s="342"/>
      <c r="J99" s="95">
        <v>139</v>
      </c>
      <c r="K99" s="95">
        <v>39300</v>
      </c>
      <c r="L99" s="95">
        <v>0</v>
      </c>
      <c r="M99" s="95">
        <v>0</v>
      </c>
      <c r="N99" s="95">
        <v>113020</v>
      </c>
      <c r="O99" s="95">
        <v>0</v>
      </c>
      <c r="P99" s="95">
        <v>0</v>
      </c>
    </row>
    <row r="100" ht="84" hidden="1" outlineLevel="1" spans="1:16">
      <c r="A100" s="25"/>
      <c r="B100" s="21" t="s">
        <v>409</v>
      </c>
      <c r="C100" s="12" t="s">
        <v>783</v>
      </c>
      <c r="D100" s="12" t="s">
        <v>784</v>
      </c>
      <c r="E100" s="29" t="s">
        <v>33</v>
      </c>
      <c r="F100" s="324" t="s">
        <v>34</v>
      </c>
      <c r="G100" s="24" t="s">
        <v>46</v>
      </c>
      <c r="H100" s="23"/>
      <c r="I100" s="35"/>
      <c r="J100" s="96" t="s">
        <v>785</v>
      </c>
      <c r="K100" s="96" t="s">
        <v>786</v>
      </c>
      <c r="L100" s="96" t="s">
        <v>787</v>
      </c>
      <c r="M100" s="96" t="s">
        <v>788</v>
      </c>
      <c r="N100" s="96" t="s">
        <v>789</v>
      </c>
      <c r="O100" s="96" t="s">
        <v>790</v>
      </c>
      <c r="P100" s="96" t="s">
        <v>791</v>
      </c>
    </row>
    <row r="101" ht="24" hidden="1" outlineLevel="1" spans="1:16">
      <c r="A101" s="25"/>
      <c r="B101" s="21" t="s">
        <v>409</v>
      </c>
      <c r="C101" s="76" t="s">
        <v>792</v>
      </c>
      <c r="D101" s="326" t="s">
        <v>784</v>
      </c>
      <c r="E101" s="327" t="s">
        <v>33</v>
      </c>
      <c r="F101" s="324" t="s">
        <v>34</v>
      </c>
      <c r="G101" s="328" t="s">
        <v>46</v>
      </c>
      <c r="H101" s="329"/>
      <c r="I101" s="342"/>
      <c r="J101" s="345">
        <v>100</v>
      </c>
      <c r="K101" s="345">
        <v>100</v>
      </c>
      <c r="L101" s="345">
        <v>100</v>
      </c>
      <c r="M101" s="346">
        <v>0</v>
      </c>
      <c r="N101" s="345">
        <v>100</v>
      </c>
      <c r="O101" s="345">
        <v>100</v>
      </c>
      <c r="P101" s="346">
        <v>0</v>
      </c>
    </row>
    <row r="102" ht="24" hidden="1" outlineLevel="1" spans="1:16">
      <c r="A102" s="25"/>
      <c r="B102" s="21" t="s">
        <v>409</v>
      </c>
      <c r="C102" s="76" t="s">
        <v>793</v>
      </c>
      <c r="D102" s="326" t="s">
        <v>784</v>
      </c>
      <c r="E102" s="327" t="s">
        <v>33</v>
      </c>
      <c r="F102" s="324" t="s">
        <v>34</v>
      </c>
      <c r="G102" s="328" t="s">
        <v>46</v>
      </c>
      <c r="H102" s="329"/>
      <c r="I102" s="342"/>
      <c r="J102" s="346">
        <v>100</v>
      </c>
      <c r="K102" s="346">
        <v>87</v>
      </c>
      <c r="L102" s="346">
        <v>0</v>
      </c>
      <c r="M102" s="346">
        <v>0</v>
      </c>
      <c r="N102" s="346">
        <v>63</v>
      </c>
      <c r="O102" s="346">
        <v>0</v>
      </c>
      <c r="P102" s="346">
        <v>0</v>
      </c>
    </row>
    <row r="103" ht="14.25" hidden="1" outlineLevel="1" spans="1:16">
      <c r="A103" s="25"/>
      <c r="B103" s="21" t="s">
        <v>409</v>
      </c>
      <c r="C103" s="76" t="s">
        <v>794</v>
      </c>
      <c r="D103" s="326" t="s">
        <v>784</v>
      </c>
      <c r="E103" s="327" t="s">
        <v>33</v>
      </c>
      <c r="F103" s="324" t="s">
        <v>34</v>
      </c>
      <c r="G103" s="328" t="s">
        <v>46</v>
      </c>
      <c r="H103" s="329"/>
      <c r="I103" s="342"/>
      <c r="J103" s="346">
        <v>0</v>
      </c>
      <c r="K103" s="346">
        <v>0</v>
      </c>
      <c r="L103" s="346">
        <v>100</v>
      </c>
      <c r="M103" s="345">
        <v>100</v>
      </c>
      <c r="N103" s="346">
        <v>3</v>
      </c>
      <c r="O103" s="346">
        <v>0</v>
      </c>
      <c r="P103" s="345">
        <v>100</v>
      </c>
    </row>
    <row r="104" ht="14.25" hidden="1" outlineLevel="1" spans="1:16">
      <c r="A104" s="25"/>
      <c r="B104" s="21" t="s">
        <v>409</v>
      </c>
      <c r="C104" s="76" t="s">
        <v>795</v>
      </c>
      <c r="D104" s="326" t="s">
        <v>784</v>
      </c>
      <c r="E104" s="327" t="s">
        <v>33</v>
      </c>
      <c r="F104" s="324" t="s">
        <v>34</v>
      </c>
      <c r="G104" s="328" t="s">
        <v>46</v>
      </c>
      <c r="H104" s="329"/>
      <c r="I104" s="342"/>
      <c r="J104" s="346">
        <v>100</v>
      </c>
      <c r="K104" s="346">
        <v>100</v>
      </c>
      <c r="L104" s="346">
        <v>0</v>
      </c>
      <c r="M104" s="346">
        <v>67</v>
      </c>
      <c r="N104" s="346">
        <v>62</v>
      </c>
      <c r="O104" s="346">
        <v>58</v>
      </c>
      <c r="P104" s="346">
        <v>0</v>
      </c>
    </row>
    <row r="105" ht="14.25" hidden="1" outlineLevel="1" spans="1:16">
      <c r="A105" s="25"/>
      <c r="B105" s="21" t="s">
        <v>409</v>
      </c>
      <c r="C105" s="76" t="s">
        <v>796</v>
      </c>
      <c r="D105" s="326" t="s">
        <v>784</v>
      </c>
      <c r="E105" s="327" t="s">
        <v>33</v>
      </c>
      <c r="F105" s="324" t="s">
        <v>34</v>
      </c>
      <c r="G105" s="328" t="s">
        <v>46</v>
      </c>
      <c r="H105" s="329"/>
      <c r="I105" s="342"/>
      <c r="J105" s="346">
        <v>100</v>
      </c>
      <c r="K105" s="346">
        <v>100</v>
      </c>
      <c r="L105" s="346">
        <v>100</v>
      </c>
      <c r="M105" s="346">
        <v>100</v>
      </c>
      <c r="N105" s="346">
        <v>100</v>
      </c>
      <c r="O105" s="346">
        <v>70</v>
      </c>
      <c r="P105" s="346">
        <v>100</v>
      </c>
    </row>
    <row r="106" ht="14.25" hidden="1" outlineLevel="1" spans="1:16">
      <c r="A106" s="25"/>
      <c r="B106" s="21" t="s">
        <v>409</v>
      </c>
      <c r="C106" s="76" t="s">
        <v>797</v>
      </c>
      <c r="D106" s="326" t="s">
        <v>784</v>
      </c>
      <c r="E106" s="327" t="s">
        <v>33</v>
      </c>
      <c r="F106" s="324" t="s">
        <v>34</v>
      </c>
      <c r="G106" s="328" t="s">
        <v>46</v>
      </c>
      <c r="H106" s="329"/>
      <c r="I106" s="342"/>
      <c r="J106" s="346">
        <v>100</v>
      </c>
      <c r="K106" s="346">
        <v>100</v>
      </c>
      <c r="L106" s="346">
        <v>100</v>
      </c>
      <c r="M106" s="346">
        <v>100</v>
      </c>
      <c r="N106" s="346">
        <v>100</v>
      </c>
      <c r="O106" s="346">
        <v>100</v>
      </c>
      <c r="P106" s="346">
        <v>100</v>
      </c>
    </row>
    <row r="107" ht="14.25" hidden="1" outlineLevel="1" spans="1:16">
      <c r="A107" s="25"/>
      <c r="B107" s="21" t="s">
        <v>409</v>
      </c>
      <c r="C107" s="76" t="s">
        <v>798</v>
      </c>
      <c r="D107" s="326" t="s">
        <v>784</v>
      </c>
      <c r="E107" s="327" t="s">
        <v>33</v>
      </c>
      <c r="F107" s="324" t="s">
        <v>34</v>
      </c>
      <c r="G107" s="328" t="s">
        <v>46</v>
      </c>
      <c r="H107" s="329"/>
      <c r="I107" s="342"/>
      <c r="J107" s="346">
        <v>96</v>
      </c>
      <c r="K107" s="346">
        <v>98</v>
      </c>
      <c r="L107" s="346">
        <v>97</v>
      </c>
      <c r="M107" s="346">
        <v>42</v>
      </c>
      <c r="N107" s="346">
        <v>94</v>
      </c>
      <c r="O107" s="346">
        <v>96</v>
      </c>
      <c r="P107" s="346">
        <v>85</v>
      </c>
    </row>
    <row r="108" ht="72" hidden="1" outlineLevel="1" spans="1:16">
      <c r="A108" s="25"/>
      <c r="B108" s="21" t="s">
        <v>799</v>
      </c>
      <c r="C108" s="12" t="s">
        <v>800</v>
      </c>
      <c r="D108" s="12" t="s">
        <v>800</v>
      </c>
      <c r="E108" s="29" t="s">
        <v>33</v>
      </c>
      <c r="F108" s="324" t="s">
        <v>34</v>
      </c>
      <c r="G108" s="24" t="s">
        <v>97</v>
      </c>
      <c r="H108" s="23"/>
      <c r="I108" s="35"/>
      <c r="J108" s="96" t="s">
        <v>801</v>
      </c>
      <c r="K108" s="96" t="s">
        <v>802</v>
      </c>
      <c r="L108" s="96" t="s">
        <v>803</v>
      </c>
      <c r="M108" s="96" t="s">
        <v>804</v>
      </c>
      <c r="N108" s="96" t="s">
        <v>805</v>
      </c>
      <c r="O108" s="96" t="s">
        <v>806</v>
      </c>
      <c r="P108" s="96" t="s">
        <v>807</v>
      </c>
    </row>
    <row r="109" ht="14.25" hidden="1" outlineLevel="1" spans="1:16">
      <c r="A109" s="25"/>
      <c r="B109" s="21" t="s">
        <v>799</v>
      </c>
      <c r="C109" s="76" t="s">
        <v>808</v>
      </c>
      <c r="D109" s="326" t="s">
        <v>800</v>
      </c>
      <c r="E109" s="327" t="s">
        <v>33</v>
      </c>
      <c r="F109" s="324" t="s">
        <v>34</v>
      </c>
      <c r="G109" s="328" t="s">
        <v>97</v>
      </c>
      <c r="H109" s="329"/>
      <c r="I109" s="342"/>
      <c r="J109" s="343">
        <v>77</v>
      </c>
      <c r="K109" s="343">
        <v>53</v>
      </c>
      <c r="L109" s="343">
        <v>85</v>
      </c>
      <c r="M109" s="343">
        <v>117</v>
      </c>
      <c r="N109" s="343">
        <v>217</v>
      </c>
      <c r="O109" s="343">
        <v>110</v>
      </c>
      <c r="P109" s="343">
        <v>117</v>
      </c>
    </row>
    <row r="110" ht="14.25" hidden="1" outlineLevel="1" spans="1:16">
      <c r="A110" s="25"/>
      <c r="B110" s="21" t="s">
        <v>799</v>
      </c>
      <c r="C110" s="76" t="s">
        <v>809</v>
      </c>
      <c r="D110" s="326" t="s">
        <v>800</v>
      </c>
      <c r="E110" s="327" t="s">
        <v>33</v>
      </c>
      <c r="F110" s="324" t="s">
        <v>34</v>
      </c>
      <c r="G110" s="328" t="s">
        <v>97</v>
      </c>
      <c r="H110" s="329"/>
      <c r="I110" s="342"/>
      <c r="J110" s="95">
        <v>1</v>
      </c>
      <c r="K110" s="95">
        <v>0</v>
      </c>
      <c r="L110" s="95">
        <v>2</v>
      </c>
      <c r="M110" s="95">
        <v>2</v>
      </c>
      <c r="N110" s="95">
        <v>3</v>
      </c>
      <c r="O110" s="95">
        <v>3</v>
      </c>
      <c r="P110" s="95">
        <v>0</v>
      </c>
    </row>
    <row r="111" ht="14.25" hidden="1" outlineLevel="1" spans="1:16">
      <c r="A111" s="25"/>
      <c r="B111" s="21" t="s">
        <v>799</v>
      </c>
      <c r="C111" s="76" t="s">
        <v>810</v>
      </c>
      <c r="D111" s="326" t="s">
        <v>800</v>
      </c>
      <c r="E111" s="327" t="s">
        <v>33</v>
      </c>
      <c r="F111" s="324" t="s">
        <v>34</v>
      </c>
      <c r="G111" s="328" t="s">
        <v>97</v>
      </c>
      <c r="H111" s="329"/>
      <c r="I111" s="342"/>
      <c r="J111" s="95">
        <v>1</v>
      </c>
      <c r="K111" s="95">
        <v>0</v>
      </c>
      <c r="L111" s="95">
        <v>1</v>
      </c>
      <c r="M111" s="95">
        <v>2</v>
      </c>
      <c r="N111" s="95">
        <v>1</v>
      </c>
      <c r="O111" s="95">
        <v>2</v>
      </c>
      <c r="P111" s="95">
        <v>1</v>
      </c>
    </row>
    <row r="112" ht="24" hidden="1" outlineLevel="1" spans="1:16">
      <c r="A112" s="25"/>
      <c r="B112" s="21" t="s">
        <v>799</v>
      </c>
      <c r="C112" s="76" t="s">
        <v>811</v>
      </c>
      <c r="D112" s="326" t="s">
        <v>800</v>
      </c>
      <c r="E112" s="327" t="s">
        <v>33</v>
      </c>
      <c r="F112" s="324" t="s">
        <v>34</v>
      </c>
      <c r="G112" s="328" t="s">
        <v>97</v>
      </c>
      <c r="H112" s="329"/>
      <c r="I112" s="342"/>
      <c r="J112" s="95">
        <v>2</v>
      </c>
      <c r="K112" s="95">
        <v>0</v>
      </c>
      <c r="L112" s="95">
        <v>2</v>
      </c>
      <c r="M112" s="95">
        <v>2</v>
      </c>
      <c r="N112" s="95">
        <v>4</v>
      </c>
      <c r="O112" s="95">
        <v>0</v>
      </c>
      <c r="P112" s="95">
        <v>1</v>
      </c>
    </row>
    <row r="113" ht="14.25" hidden="1" outlineLevel="1" spans="1:16">
      <c r="A113" s="25"/>
      <c r="B113" s="21" t="s">
        <v>799</v>
      </c>
      <c r="C113" s="76" t="s">
        <v>812</v>
      </c>
      <c r="D113" s="326" t="s">
        <v>800</v>
      </c>
      <c r="E113" s="327" t="s">
        <v>33</v>
      </c>
      <c r="F113" s="324" t="s">
        <v>34</v>
      </c>
      <c r="G113" s="328" t="s">
        <v>97</v>
      </c>
      <c r="H113" s="329"/>
      <c r="I113" s="342"/>
      <c r="J113" s="95">
        <v>32</v>
      </c>
      <c r="K113" s="95">
        <v>23</v>
      </c>
      <c r="L113" s="95">
        <v>38</v>
      </c>
      <c r="M113" s="95">
        <v>36</v>
      </c>
      <c r="N113" s="95">
        <v>41</v>
      </c>
      <c r="O113" s="95">
        <v>32</v>
      </c>
      <c r="P113" s="95">
        <v>28</v>
      </c>
    </row>
    <row r="114" ht="14.25" hidden="1" outlineLevel="1" spans="1:16">
      <c r="A114" s="25"/>
      <c r="B114" s="21" t="s">
        <v>799</v>
      </c>
      <c r="C114" s="76" t="s">
        <v>813</v>
      </c>
      <c r="D114" s="326" t="s">
        <v>800</v>
      </c>
      <c r="E114" s="327" t="s">
        <v>33</v>
      </c>
      <c r="F114" s="324" t="s">
        <v>34</v>
      </c>
      <c r="G114" s="328" t="s">
        <v>97</v>
      </c>
      <c r="H114" s="329"/>
      <c r="I114" s="342"/>
      <c r="J114" s="95">
        <v>1</v>
      </c>
      <c r="K114" s="95">
        <v>3</v>
      </c>
      <c r="L114" s="95">
        <v>5</v>
      </c>
      <c r="M114" s="95">
        <v>6</v>
      </c>
      <c r="N114" s="95">
        <v>4</v>
      </c>
      <c r="O114" s="95">
        <v>3</v>
      </c>
      <c r="P114" s="95">
        <v>3</v>
      </c>
    </row>
    <row r="115" ht="14.25" hidden="1" outlineLevel="1" spans="1:16">
      <c r="A115" s="25"/>
      <c r="B115" s="21" t="s">
        <v>799</v>
      </c>
      <c r="C115" s="76" t="s">
        <v>814</v>
      </c>
      <c r="D115" s="326" t="s">
        <v>800</v>
      </c>
      <c r="E115" s="327" t="s">
        <v>33</v>
      </c>
      <c r="F115" s="324" t="s">
        <v>34</v>
      </c>
      <c r="G115" s="328" t="s">
        <v>97</v>
      </c>
      <c r="H115" s="329"/>
      <c r="I115" s="342"/>
      <c r="J115" s="95">
        <v>0</v>
      </c>
      <c r="K115" s="95">
        <v>0</v>
      </c>
      <c r="L115" s="95">
        <v>0</v>
      </c>
      <c r="M115" s="95">
        <v>0</v>
      </c>
      <c r="N115" s="95">
        <v>0</v>
      </c>
      <c r="O115" s="95">
        <v>2</v>
      </c>
      <c r="P115" s="95">
        <v>0</v>
      </c>
    </row>
    <row r="116" ht="72" hidden="1" outlineLevel="1" spans="1:16">
      <c r="A116" s="25"/>
      <c r="B116" s="21" t="s">
        <v>815</v>
      </c>
      <c r="C116" s="12" t="s">
        <v>816</v>
      </c>
      <c r="D116" s="12" t="s">
        <v>817</v>
      </c>
      <c r="E116" s="29" t="s">
        <v>33</v>
      </c>
      <c r="F116" s="324" t="s">
        <v>34</v>
      </c>
      <c r="G116" s="24" t="s">
        <v>46</v>
      </c>
      <c r="H116" s="23"/>
      <c r="I116" s="35"/>
      <c r="J116" s="96" t="s">
        <v>818</v>
      </c>
      <c r="K116" s="96" t="s">
        <v>819</v>
      </c>
      <c r="L116" s="96" t="s">
        <v>820</v>
      </c>
      <c r="M116" s="96" t="s">
        <v>821</v>
      </c>
      <c r="N116" s="96" t="s">
        <v>822</v>
      </c>
      <c r="O116" s="96" t="s">
        <v>823</v>
      </c>
      <c r="P116" s="96" t="s">
        <v>824</v>
      </c>
    </row>
    <row r="117" ht="24" hidden="1" outlineLevel="1" spans="1:16">
      <c r="A117" s="25"/>
      <c r="B117" s="21" t="s">
        <v>815</v>
      </c>
      <c r="C117" s="76" t="s">
        <v>825</v>
      </c>
      <c r="D117" s="326" t="s">
        <v>817</v>
      </c>
      <c r="E117" s="327" t="s">
        <v>33</v>
      </c>
      <c r="F117" s="324" t="s">
        <v>34</v>
      </c>
      <c r="G117" s="328" t="s">
        <v>46</v>
      </c>
      <c r="H117" s="329"/>
      <c r="I117" s="342"/>
      <c r="J117" s="345">
        <v>100</v>
      </c>
      <c r="K117" s="346">
        <v>0</v>
      </c>
      <c r="L117" s="345">
        <v>100</v>
      </c>
      <c r="M117" s="345">
        <v>100</v>
      </c>
      <c r="N117" s="345">
        <v>100</v>
      </c>
      <c r="O117" s="346">
        <v>0</v>
      </c>
      <c r="P117" s="345">
        <v>100</v>
      </c>
    </row>
    <row r="118" ht="24" hidden="1" outlineLevel="1" spans="1:16">
      <c r="A118" s="25"/>
      <c r="B118" s="21" t="s">
        <v>815</v>
      </c>
      <c r="C118" s="76" t="s">
        <v>826</v>
      </c>
      <c r="D118" s="326" t="s">
        <v>817</v>
      </c>
      <c r="E118" s="327" t="s">
        <v>33</v>
      </c>
      <c r="F118" s="324" t="s">
        <v>34</v>
      </c>
      <c r="G118" s="328" t="s">
        <v>46</v>
      </c>
      <c r="H118" s="329"/>
      <c r="I118" s="342"/>
      <c r="J118" s="346">
        <v>0</v>
      </c>
      <c r="K118" s="346">
        <v>0</v>
      </c>
      <c r="L118" s="346">
        <v>0</v>
      </c>
      <c r="M118" s="346">
        <v>0</v>
      </c>
      <c r="N118" s="346">
        <v>0</v>
      </c>
      <c r="O118" s="345">
        <v>100</v>
      </c>
      <c r="P118" s="346">
        <v>0</v>
      </c>
    </row>
    <row r="119" ht="24" hidden="1" outlineLevel="1" spans="1:16">
      <c r="A119" s="25"/>
      <c r="B119" s="21" t="s">
        <v>815</v>
      </c>
      <c r="C119" s="76" t="s">
        <v>827</v>
      </c>
      <c r="D119" s="326" t="s">
        <v>817</v>
      </c>
      <c r="E119" s="327" t="s">
        <v>33</v>
      </c>
      <c r="F119" s="324" t="s">
        <v>34</v>
      </c>
      <c r="G119" s="328" t="s">
        <v>46</v>
      </c>
      <c r="H119" s="329"/>
      <c r="I119" s="342"/>
      <c r="J119" s="346">
        <v>25</v>
      </c>
      <c r="K119" s="346">
        <v>0</v>
      </c>
      <c r="L119" s="346">
        <v>50</v>
      </c>
      <c r="M119" s="346">
        <v>50</v>
      </c>
      <c r="N119" s="346">
        <v>50</v>
      </c>
      <c r="O119" s="346">
        <v>100</v>
      </c>
      <c r="P119" s="346">
        <v>50</v>
      </c>
    </row>
    <row r="120" ht="24" hidden="1" outlineLevel="1" spans="1:16">
      <c r="A120" s="25"/>
      <c r="B120" s="21" t="s">
        <v>815</v>
      </c>
      <c r="C120" s="76" t="s">
        <v>828</v>
      </c>
      <c r="D120" s="326" t="s">
        <v>817</v>
      </c>
      <c r="E120" s="327" t="s">
        <v>33</v>
      </c>
      <c r="F120" s="324" t="s">
        <v>34</v>
      </c>
      <c r="G120" s="328" t="s">
        <v>46</v>
      </c>
      <c r="H120" s="329"/>
      <c r="I120" s="342"/>
      <c r="J120" s="346">
        <v>100</v>
      </c>
      <c r="K120" s="346">
        <v>0</v>
      </c>
      <c r="L120" s="346">
        <v>100</v>
      </c>
      <c r="M120" s="346">
        <v>100</v>
      </c>
      <c r="N120" s="346">
        <v>100</v>
      </c>
      <c r="O120" s="346">
        <v>100</v>
      </c>
      <c r="P120" s="346">
        <v>0</v>
      </c>
    </row>
    <row r="121" ht="24" hidden="1" outlineLevel="1" spans="1:16">
      <c r="A121" s="25"/>
      <c r="B121" s="21" t="s">
        <v>815</v>
      </c>
      <c r="C121" s="76" t="s">
        <v>829</v>
      </c>
      <c r="D121" s="326" t="s">
        <v>817</v>
      </c>
      <c r="E121" s="327" t="s">
        <v>33</v>
      </c>
      <c r="F121" s="324" t="s">
        <v>34</v>
      </c>
      <c r="G121" s="328" t="s">
        <v>46</v>
      </c>
      <c r="H121" s="329"/>
      <c r="I121" s="342"/>
      <c r="J121" s="346">
        <v>91</v>
      </c>
      <c r="K121" s="345">
        <v>88</v>
      </c>
      <c r="L121" s="346">
        <v>93</v>
      </c>
      <c r="M121" s="346">
        <v>92</v>
      </c>
      <c r="N121" s="346">
        <v>95</v>
      </c>
      <c r="O121" s="346">
        <v>91</v>
      </c>
      <c r="P121" s="346">
        <v>88</v>
      </c>
    </row>
    <row r="122" ht="24" hidden="1" outlineLevel="1" spans="1:16">
      <c r="A122" s="25"/>
      <c r="B122" s="21" t="s">
        <v>815</v>
      </c>
      <c r="C122" s="76" t="s">
        <v>830</v>
      </c>
      <c r="D122" s="326" t="s">
        <v>817</v>
      </c>
      <c r="E122" s="327" t="s">
        <v>33</v>
      </c>
      <c r="F122" s="324" t="s">
        <v>34</v>
      </c>
      <c r="G122" s="328" t="s">
        <v>46</v>
      </c>
      <c r="H122" s="329"/>
      <c r="I122" s="342"/>
      <c r="J122" s="346">
        <v>100</v>
      </c>
      <c r="K122" s="346">
        <v>100</v>
      </c>
      <c r="L122" s="346">
        <v>100</v>
      </c>
      <c r="M122" s="346">
        <v>100</v>
      </c>
      <c r="N122" s="346">
        <v>100</v>
      </c>
      <c r="O122" s="346">
        <v>100</v>
      </c>
      <c r="P122" s="346">
        <v>100</v>
      </c>
    </row>
    <row r="123" ht="24" hidden="1" outlineLevel="1" spans="1:16">
      <c r="A123" s="25"/>
      <c r="B123" s="21" t="s">
        <v>815</v>
      </c>
      <c r="C123" s="76" t="s">
        <v>831</v>
      </c>
      <c r="D123" s="326" t="s">
        <v>817</v>
      </c>
      <c r="E123" s="327" t="s">
        <v>33</v>
      </c>
      <c r="F123" s="324" t="s">
        <v>34</v>
      </c>
      <c r="G123" s="328" t="s">
        <v>46</v>
      </c>
      <c r="H123" s="329"/>
      <c r="I123" s="342"/>
      <c r="J123" s="346">
        <v>63</v>
      </c>
      <c r="K123" s="346">
        <v>60</v>
      </c>
      <c r="L123" s="346">
        <v>79</v>
      </c>
      <c r="M123" s="346">
        <v>74</v>
      </c>
      <c r="N123" s="346">
        <v>84</v>
      </c>
      <c r="O123" s="346">
        <v>81</v>
      </c>
      <c r="P123" s="346">
        <v>82</v>
      </c>
    </row>
    <row r="124" ht="72" outlineLevel="1" spans="1:16">
      <c r="A124" s="25"/>
      <c r="B124" s="21" t="s">
        <v>832</v>
      </c>
      <c r="C124" s="12" t="s">
        <v>833</v>
      </c>
      <c r="D124" s="12" t="s">
        <v>833</v>
      </c>
      <c r="E124" s="29" t="s">
        <v>33</v>
      </c>
      <c r="F124" s="324" t="s">
        <v>34</v>
      </c>
      <c r="G124" s="24" t="s">
        <v>18</v>
      </c>
      <c r="H124" s="23"/>
      <c r="I124" s="35"/>
      <c r="J124" s="96" t="s">
        <v>834</v>
      </c>
      <c r="K124" s="96" t="s">
        <v>835</v>
      </c>
      <c r="L124" s="96" t="s">
        <v>836</v>
      </c>
      <c r="M124" s="96" t="s">
        <v>837</v>
      </c>
      <c r="N124" s="96" t="s">
        <v>838</v>
      </c>
      <c r="O124" s="96" t="s">
        <v>839</v>
      </c>
      <c r="P124" s="96" t="s">
        <v>840</v>
      </c>
    </row>
    <row r="125" ht="14.25" outlineLevel="1" spans="1:16">
      <c r="A125" s="25"/>
      <c r="B125" s="21" t="s">
        <v>832</v>
      </c>
      <c r="C125" s="76" t="s">
        <v>841</v>
      </c>
      <c r="D125" s="326" t="s">
        <v>833</v>
      </c>
      <c r="E125" s="327" t="s">
        <v>33</v>
      </c>
      <c r="F125" s="324" t="s">
        <v>34</v>
      </c>
      <c r="G125" s="328" t="s">
        <v>645</v>
      </c>
      <c r="H125" s="329"/>
      <c r="I125" s="342"/>
      <c r="J125" s="343">
        <v>1876883.23</v>
      </c>
      <c r="K125" s="343">
        <v>2627584.35</v>
      </c>
      <c r="L125" s="343">
        <v>3130174.51</v>
      </c>
      <c r="M125" s="343">
        <v>3941842.24</v>
      </c>
      <c r="N125" s="343">
        <v>10157714.08</v>
      </c>
      <c r="O125" s="343">
        <v>4537794.46</v>
      </c>
      <c r="P125" s="343">
        <v>5651859.22</v>
      </c>
    </row>
    <row r="126" ht="14.25" outlineLevel="1" spans="1:16">
      <c r="A126" s="25"/>
      <c r="B126" s="21" t="s">
        <v>832</v>
      </c>
      <c r="C126" s="76" t="s">
        <v>842</v>
      </c>
      <c r="D126" s="326" t="s">
        <v>833</v>
      </c>
      <c r="E126" s="327" t="s">
        <v>33</v>
      </c>
      <c r="F126" s="324" t="s">
        <v>34</v>
      </c>
      <c r="G126" s="328" t="s">
        <v>776</v>
      </c>
      <c r="H126" s="329"/>
      <c r="I126" s="342"/>
      <c r="J126" s="95">
        <v>45508.21</v>
      </c>
      <c r="K126" s="95">
        <v>0</v>
      </c>
      <c r="L126" s="95">
        <v>3815.9</v>
      </c>
      <c r="M126" s="95">
        <v>49433.8</v>
      </c>
      <c r="N126" s="95">
        <v>52464.3</v>
      </c>
      <c r="O126" s="95">
        <v>85359.04</v>
      </c>
      <c r="P126" s="95">
        <v>0</v>
      </c>
    </row>
    <row r="127" ht="14.25" outlineLevel="1" spans="1:16">
      <c r="A127" s="25"/>
      <c r="B127" s="21" t="s">
        <v>832</v>
      </c>
      <c r="C127" s="76" t="s">
        <v>843</v>
      </c>
      <c r="D127" s="326" t="s">
        <v>833</v>
      </c>
      <c r="E127" s="327" t="s">
        <v>33</v>
      </c>
      <c r="F127" s="324" t="s">
        <v>34</v>
      </c>
      <c r="G127" s="328" t="s">
        <v>648</v>
      </c>
      <c r="H127" s="329"/>
      <c r="I127" s="342"/>
      <c r="J127" s="95">
        <v>438.24</v>
      </c>
      <c r="K127" s="95">
        <v>0</v>
      </c>
      <c r="L127" s="95">
        <v>733.75</v>
      </c>
      <c r="M127" s="95">
        <v>7707.45</v>
      </c>
      <c r="N127" s="95">
        <v>1211.11</v>
      </c>
      <c r="O127" s="95">
        <v>24532.38</v>
      </c>
      <c r="P127" s="95">
        <v>5795.89</v>
      </c>
    </row>
    <row r="128" ht="24" outlineLevel="1" spans="1:16">
      <c r="A128" s="25"/>
      <c r="B128" s="21" t="s">
        <v>832</v>
      </c>
      <c r="C128" s="76" t="s">
        <v>844</v>
      </c>
      <c r="D128" s="326" t="s">
        <v>833</v>
      </c>
      <c r="E128" s="327" t="s">
        <v>33</v>
      </c>
      <c r="F128" s="324" t="s">
        <v>34</v>
      </c>
      <c r="G128" s="328" t="s">
        <v>650</v>
      </c>
      <c r="H128" s="329"/>
      <c r="I128" s="342"/>
      <c r="J128" s="95">
        <v>11273.28</v>
      </c>
      <c r="K128" s="95">
        <v>0</v>
      </c>
      <c r="L128" s="95">
        <v>7979.53</v>
      </c>
      <c r="M128" s="95">
        <v>10.51</v>
      </c>
      <c r="N128" s="95">
        <v>12282.75</v>
      </c>
      <c r="O128" s="95">
        <v>0</v>
      </c>
      <c r="P128" s="95">
        <v>10187.91</v>
      </c>
    </row>
    <row r="129" ht="14.25" outlineLevel="1" spans="1:16">
      <c r="A129" s="25"/>
      <c r="B129" s="21" t="s">
        <v>832</v>
      </c>
      <c r="C129" s="76" t="s">
        <v>845</v>
      </c>
      <c r="D129" s="326" t="s">
        <v>833</v>
      </c>
      <c r="E129" s="327" t="s">
        <v>33</v>
      </c>
      <c r="F129" s="324" t="s">
        <v>34</v>
      </c>
      <c r="G129" s="328" t="s">
        <v>652</v>
      </c>
      <c r="H129" s="329"/>
      <c r="I129" s="342"/>
      <c r="J129" s="95">
        <v>316600.38</v>
      </c>
      <c r="K129" s="95">
        <v>278917.12</v>
      </c>
      <c r="L129" s="95">
        <v>361271.85</v>
      </c>
      <c r="M129" s="95">
        <v>374499.36</v>
      </c>
      <c r="N129" s="95">
        <v>453808.8</v>
      </c>
      <c r="O129" s="95">
        <v>407316.96</v>
      </c>
      <c r="P129" s="95">
        <v>606059.4</v>
      </c>
    </row>
    <row r="130" ht="14.25" outlineLevel="1" spans="1:16">
      <c r="A130" s="25"/>
      <c r="B130" s="21" t="s">
        <v>832</v>
      </c>
      <c r="C130" s="76" t="s">
        <v>846</v>
      </c>
      <c r="D130" s="326" t="s">
        <v>833</v>
      </c>
      <c r="E130" s="327" t="s">
        <v>33</v>
      </c>
      <c r="F130" s="324" t="s">
        <v>34</v>
      </c>
      <c r="G130" s="328" t="s">
        <v>654</v>
      </c>
      <c r="H130" s="329"/>
      <c r="I130" s="342"/>
      <c r="J130" s="95">
        <v>4618.5</v>
      </c>
      <c r="K130" s="95">
        <v>25088.46</v>
      </c>
      <c r="L130" s="95">
        <v>245779.9</v>
      </c>
      <c r="M130" s="95">
        <v>182954.61</v>
      </c>
      <c r="N130" s="95">
        <v>248236.61</v>
      </c>
      <c r="O130" s="95">
        <v>59776.54</v>
      </c>
      <c r="P130" s="95">
        <v>12546.44</v>
      </c>
    </row>
    <row r="131" ht="14.25" outlineLevel="1" spans="1:16">
      <c r="A131" s="25"/>
      <c r="B131" s="21" t="s">
        <v>832</v>
      </c>
      <c r="C131" s="76" t="s">
        <v>847</v>
      </c>
      <c r="D131" s="326" t="s">
        <v>833</v>
      </c>
      <c r="E131" s="327" t="s">
        <v>33</v>
      </c>
      <c r="F131" s="324" t="s">
        <v>34</v>
      </c>
      <c r="G131" s="328" t="s">
        <v>782</v>
      </c>
      <c r="H131" s="329"/>
      <c r="I131" s="342"/>
      <c r="J131" s="95">
        <v>0</v>
      </c>
      <c r="K131" s="95">
        <v>0</v>
      </c>
      <c r="L131" s="95">
        <v>0</v>
      </c>
      <c r="M131" s="95">
        <v>0</v>
      </c>
      <c r="N131" s="95">
        <v>0</v>
      </c>
      <c r="O131" s="95">
        <v>824.34</v>
      </c>
      <c r="P131" s="95">
        <v>0</v>
      </c>
    </row>
    <row r="132" ht="72" hidden="1" outlineLevel="1" spans="1:16">
      <c r="A132" s="25"/>
      <c r="B132" s="21" t="s">
        <v>848</v>
      </c>
      <c r="C132" s="12" t="s">
        <v>849</v>
      </c>
      <c r="D132" s="12" t="s">
        <v>850</v>
      </c>
      <c r="E132" s="29" t="s">
        <v>33</v>
      </c>
      <c r="F132" s="324" t="s">
        <v>34</v>
      </c>
      <c r="G132" s="24" t="s">
        <v>46</v>
      </c>
      <c r="H132" s="23"/>
      <c r="I132" s="35"/>
      <c r="J132" s="96" t="s">
        <v>851</v>
      </c>
      <c r="K132" s="96" t="s">
        <v>852</v>
      </c>
      <c r="L132" s="96" t="s">
        <v>853</v>
      </c>
      <c r="M132" s="96" t="s">
        <v>854</v>
      </c>
      <c r="N132" s="96" t="s">
        <v>855</v>
      </c>
      <c r="O132" s="96" t="s">
        <v>856</v>
      </c>
      <c r="P132" s="96" t="s">
        <v>857</v>
      </c>
    </row>
    <row r="133" ht="24" hidden="1" outlineLevel="1" spans="1:16">
      <c r="A133" s="25"/>
      <c r="B133" s="21" t="s">
        <v>848</v>
      </c>
      <c r="C133" s="76" t="s">
        <v>858</v>
      </c>
      <c r="D133" s="326" t="s">
        <v>850</v>
      </c>
      <c r="E133" s="327" t="s">
        <v>33</v>
      </c>
      <c r="F133" s="324" t="s">
        <v>34</v>
      </c>
      <c r="G133" s="328" t="s">
        <v>46</v>
      </c>
      <c r="H133" s="329"/>
      <c r="I133" s="342"/>
      <c r="J133" s="345">
        <v>100</v>
      </c>
      <c r="K133" s="346">
        <v>0</v>
      </c>
      <c r="L133" s="345">
        <v>100</v>
      </c>
      <c r="M133" s="345">
        <v>100</v>
      </c>
      <c r="N133" s="345">
        <v>100</v>
      </c>
      <c r="O133" s="346">
        <v>0</v>
      </c>
      <c r="P133" s="345">
        <v>100</v>
      </c>
    </row>
    <row r="134" ht="24" hidden="1" outlineLevel="1" spans="1:16">
      <c r="A134" s="25"/>
      <c r="B134" s="21" t="s">
        <v>848</v>
      </c>
      <c r="C134" s="76" t="s">
        <v>859</v>
      </c>
      <c r="D134" s="326" t="s">
        <v>850</v>
      </c>
      <c r="E134" s="327" t="s">
        <v>33</v>
      </c>
      <c r="F134" s="324" t="s">
        <v>34</v>
      </c>
      <c r="G134" s="328" t="s">
        <v>46</v>
      </c>
      <c r="H134" s="329"/>
      <c r="I134" s="342"/>
      <c r="J134" s="346">
        <v>0</v>
      </c>
      <c r="K134" s="346">
        <v>0</v>
      </c>
      <c r="L134" s="346">
        <v>0</v>
      </c>
      <c r="M134" s="346">
        <v>0</v>
      </c>
      <c r="N134" s="346">
        <v>0</v>
      </c>
      <c r="O134" s="345">
        <v>100</v>
      </c>
      <c r="P134" s="346">
        <v>0</v>
      </c>
    </row>
    <row r="135" ht="24" hidden="1" outlineLevel="1" spans="1:16">
      <c r="A135" s="25"/>
      <c r="B135" s="21" t="s">
        <v>848</v>
      </c>
      <c r="C135" s="76" t="s">
        <v>860</v>
      </c>
      <c r="D135" s="326" t="s">
        <v>850</v>
      </c>
      <c r="E135" s="327" t="s">
        <v>33</v>
      </c>
      <c r="F135" s="324" t="s">
        <v>34</v>
      </c>
      <c r="G135" s="328" t="s">
        <v>46</v>
      </c>
      <c r="H135" s="329"/>
      <c r="I135" s="342"/>
      <c r="J135" s="346">
        <v>0</v>
      </c>
      <c r="K135" s="346">
        <v>0</v>
      </c>
      <c r="L135" s="346">
        <v>2</v>
      </c>
      <c r="M135" s="346">
        <v>0</v>
      </c>
      <c r="N135" s="346">
        <v>9</v>
      </c>
      <c r="O135" s="346">
        <v>100</v>
      </c>
      <c r="P135" s="346">
        <v>2</v>
      </c>
    </row>
    <row r="136" ht="24" hidden="1" outlineLevel="1" spans="1:16">
      <c r="A136" s="25"/>
      <c r="B136" s="21" t="s">
        <v>848</v>
      </c>
      <c r="C136" s="76" t="s">
        <v>861</v>
      </c>
      <c r="D136" s="326" t="s">
        <v>850</v>
      </c>
      <c r="E136" s="327" t="s">
        <v>33</v>
      </c>
      <c r="F136" s="324" t="s">
        <v>34</v>
      </c>
      <c r="G136" s="328" t="s">
        <v>46</v>
      </c>
      <c r="H136" s="329"/>
      <c r="I136" s="342"/>
      <c r="J136" s="346">
        <v>100</v>
      </c>
      <c r="K136" s="346">
        <v>0</v>
      </c>
      <c r="L136" s="346">
        <v>100</v>
      </c>
      <c r="M136" s="346">
        <v>100</v>
      </c>
      <c r="N136" s="346">
        <v>100</v>
      </c>
      <c r="O136" s="346">
        <v>100</v>
      </c>
      <c r="P136" s="346">
        <v>0</v>
      </c>
    </row>
    <row r="137" ht="24" hidden="1" outlineLevel="1" spans="1:16">
      <c r="A137" s="25"/>
      <c r="B137" s="21" t="s">
        <v>848</v>
      </c>
      <c r="C137" s="76" t="s">
        <v>862</v>
      </c>
      <c r="D137" s="326" t="s">
        <v>850</v>
      </c>
      <c r="E137" s="327" t="s">
        <v>33</v>
      </c>
      <c r="F137" s="324" t="s">
        <v>34</v>
      </c>
      <c r="G137" s="328" t="s">
        <v>46</v>
      </c>
      <c r="H137" s="329"/>
      <c r="I137" s="342"/>
      <c r="J137" s="346">
        <v>77</v>
      </c>
      <c r="K137" s="345">
        <v>66</v>
      </c>
      <c r="L137" s="346">
        <v>83</v>
      </c>
      <c r="M137" s="346">
        <v>48</v>
      </c>
      <c r="N137" s="346">
        <v>34</v>
      </c>
      <c r="O137" s="346">
        <v>69</v>
      </c>
      <c r="P137" s="346">
        <v>12</v>
      </c>
    </row>
    <row r="138" ht="24" hidden="1" outlineLevel="1" spans="1:16">
      <c r="A138" s="25"/>
      <c r="B138" s="21" t="s">
        <v>848</v>
      </c>
      <c r="C138" s="76" t="s">
        <v>863</v>
      </c>
      <c r="D138" s="326" t="s">
        <v>850</v>
      </c>
      <c r="E138" s="327" t="s">
        <v>33</v>
      </c>
      <c r="F138" s="324" t="s">
        <v>34</v>
      </c>
      <c r="G138" s="328" t="s">
        <v>46</v>
      </c>
      <c r="H138" s="329"/>
      <c r="I138" s="342"/>
      <c r="J138" s="346">
        <v>100</v>
      </c>
      <c r="K138" s="346">
        <v>100</v>
      </c>
      <c r="L138" s="346">
        <v>100</v>
      </c>
      <c r="M138" s="346">
        <v>100</v>
      </c>
      <c r="N138" s="346">
        <v>100</v>
      </c>
      <c r="O138" s="346">
        <v>100</v>
      </c>
      <c r="P138" s="346">
        <v>100</v>
      </c>
    </row>
    <row r="139" ht="24" hidden="1" outlineLevel="1" spans="1:16">
      <c r="A139" s="25"/>
      <c r="B139" s="21" t="s">
        <v>848</v>
      </c>
      <c r="C139" s="76" t="s">
        <v>864</v>
      </c>
      <c r="D139" s="326" t="s">
        <v>850</v>
      </c>
      <c r="E139" s="327" t="s">
        <v>33</v>
      </c>
      <c r="F139" s="324" t="s">
        <v>34</v>
      </c>
      <c r="G139" s="328" t="s">
        <v>46</v>
      </c>
      <c r="H139" s="329"/>
      <c r="I139" s="342"/>
      <c r="J139" s="346">
        <v>9</v>
      </c>
      <c r="K139" s="346">
        <v>7</v>
      </c>
      <c r="L139" s="346">
        <v>5</v>
      </c>
      <c r="M139" s="346">
        <v>9</v>
      </c>
      <c r="N139" s="346">
        <v>26</v>
      </c>
      <c r="O139" s="346">
        <v>32</v>
      </c>
      <c r="P139" s="346">
        <v>50</v>
      </c>
    </row>
    <row r="140" ht="14.25" hidden="1" outlineLevel="1" spans="1:16">
      <c r="A140" s="25"/>
      <c r="B140" s="21" t="s">
        <v>865</v>
      </c>
      <c r="C140" s="12" t="s">
        <v>866</v>
      </c>
      <c r="D140" s="12" t="s">
        <v>866</v>
      </c>
      <c r="E140" s="29" t="s">
        <v>867</v>
      </c>
      <c r="F140" s="324" t="s">
        <v>17</v>
      </c>
      <c r="G140" s="24" t="s">
        <v>97</v>
      </c>
      <c r="H140" s="23"/>
      <c r="I140" s="35"/>
      <c r="J140" s="337">
        <v>630</v>
      </c>
      <c r="K140" s="337">
        <v>630</v>
      </c>
      <c r="L140" s="337">
        <v>630</v>
      </c>
      <c r="M140" s="337">
        <v>631</v>
      </c>
      <c r="N140" s="337">
        <v>631</v>
      </c>
      <c r="O140" s="337">
        <v>633</v>
      </c>
      <c r="P140" s="341"/>
    </row>
    <row r="141" ht="14.25" hidden="1" outlineLevel="1" spans="1:16">
      <c r="A141" s="25"/>
      <c r="B141" s="21" t="s">
        <v>868</v>
      </c>
      <c r="C141" s="12" t="s">
        <v>869</v>
      </c>
      <c r="D141" s="12" t="s">
        <v>870</v>
      </c>
      <c r="E141" s="29" t="s">
        <v>867</v>
      </c>
      <c r="F141" s="324" t="s">
        <v>17</v>
      </c>
      <c r="G141" s="24" t="s">
        <v>46</v>
      </c>
      <c r="H141" s="23"/>
      <c r="I141" s="35"/>
      <c r="J141" s="337">
        <v>0.08</v>
      </c>
      <c r="K141" s="337">
        <v>0.08</v>
      </c>
      <c r="L141" s="337">
        <v>0.08</v>
      </c>
      <c r="M141" s="337">
        <v>0.08</v>
      </c>
      <c r="N141" s="337">
        <v>0.07</v>
      </c>
      <c r="O141" s="337">
        <v>0.07</v>
      </c>
      <c r="P141" s="341"/>
    </row>
    <row r="142" ht="14.25" outlineLevel="1" spans="1:16">
      <c r="A142" s="25"/>
      <c r="B142" s="21" t="s">
        <v>871</v>
      </c>
      <c r="C142" s="12" t="s">
        <v>872</v>
      </c>
      <c r="D142" s="12" t="s">
        <v>872</v>
      </c>
      <c r="E142" s="29" t="s">
        <v>867</v>
      </c>
      <c r="F142" s="324" t="s">
        <v>17</v>
      </c>
      <c r="G142" s="24" t="s">
        <v>18</v>
      </c>
      <c r="H142" s="23"/>
      <c r="I142" s="35"/>
      <c r="J142" s="337">
        <v>2301985000</v>
      </c>
      <c r="K142" s="337">
        <v>2291145000</v>
      </c>
      <c r="L142" s="337">
        <v>2291145000</v>
      </c>
      <c r="M142" s="337">
        <v>2294265000</v>
      </c>
      <c r="N142" s="337">
        <v>2292045000</v>
      </c>
      <c r="O142" s="337">
        <v>2293885000</v>
      </c>
      <c r="P142" s="341"/>
    </row>
    <row r="143" ht="14.25" hidden="1" outlineLevel="1" spans="1:16">
      <c r="A143" s="25"/>
      <c r="B143" s="21" t="s">
        <v>873</v>
      </c>
      <c r="C143" s="12" t="s">
        <v>874</v>
      </c>
      <c r="D143" s="12" t="s">
        <v>875</v>
      </c>
      <c r="E143" s="29" t="s">
        <v>867</v>
      </c>
      <c r="F143" s="324" t="s">
        <v>17</v>
      </c>
      <c r="G143" s="24" t="s">
        <v>46</v>
      </c>
      <c r="H143" s="23"/>
      <c r="I143" s="35"/>
      <c r="J143" s="337">
        <v>0.01</v>
      </c>
      <c r="K143" s="337">
        <v>0.01</v>
      </c>
      <c r="L143" s="337">
        <v>0.01</v>
      </c>
      <c r="M143" s="337">
        <v>0.01</v>
      </c>
      <c r="N143" s="337">
        <v>0.01</v>
      </c>
      <c r="O143" s="337">
        <v>0.01</v>
      </c>
      <c r="P143" s="341"/>
    </row>
    <row r="144" s="1" customFormat="1" ht="14.1" hidden="1" customHeight="1" outlineLevel="1" spans="1:16">
      <c r="A144" s="25"/>
      <c r="B144" s="21" t="s">
        <v>876</v>
      </c>
      <c r="C144" s="12" t="s">
        <v>877</v>
      </c>
      <c r="D144" s="12" t="s">
        <v>877</v>
      </c>
      <c r="E144" s="29" t="s">
        <v>33</v>
      </c>
      <c r="F144" s="324" t="s">
        <v>34</v>
      </c>
      <c r="G144" s="24" t="s">
        <v>46</v>
      </c>
      <c r="H144" s="50"/>
      <c r="I144" s="59"/>
      <c r="J144" s="337">
        <v>1366</v>
      </c>
      <c r="K144" s="337">
        <v>1599</v>
      </c>
      <c r="L144" s="337">
        <v>1866</v>
      </c>
      <c r="M144" s="337">
        <v>2039</v>
      </c>
      <c r="N144" s="337">
        <v>1490</v>
      </c>
      <c r="O144" s="337">
        <v>1460</v>
      </c>
      <c r="P144" s="337">
        <v>1100</v>
      </c>
    </row>
    <row r="145" s="1" customFormat="1" ht="14.1" hidden="1" customHeight="1" outlineLevel="1" spans="1:16">
      <c r="A145" s="25"/>
      <c r="B145" s="21" t="s">
        <v>878</v>
      </c>
      <c r="C145" s="12" t="s">
        <v>879</v>
      </c>
      <c r="D145" s="12" t="s">
        <v>879</v>
      </c>
      <c r="E145" s="29" t="s">
        <v>33</v>
      </c>
      <c r="F145" s="324" t="s">
        <v>34</v>
      </c>
      <c r="G145" s="24" t="s">
        <v>46</v>
      </c>
      <c r="H145" s="50"/>
      <c r="I145" s="59"/>
      <c r="J145" s="337">
        <v>98</v>
      </c>
      <c r="K145" s="337">
        <v>0.98</v>
      </c>
      <c r="L145" s="337">
        <v>0.98</v>
      </c>
      <c r="M145" s="337">
        <v>0.95</v>
      </c>
      <c r="N145" s="337">
        <v>0.89</v>
      </c>
      <c r="O145" s="337">
        <v>0.94</v>
      </c>
      <c r="P145" s="337">
        <v>0.93</v>
      </c>
    </row>
    <row r="146" s="1" customFormat="1" ht="14.1" hidden="1" customHeight="1" outlineLevel="1" spans="1:16">
      <c r="A146" s="25"/>
      <c r="B146" s="21" t="s">
        <v>880</v>
      </c>
      <c r="C146" s="12" t="s">
        <v>881</v>
      </c>
      <c r="D146" s="12" t="s">
        <v>881</v>
      </c>
      <c r="E146" s="29" t="s">
        <v>33</v>
      </c>
      <c r="F146" s="324" t="s">
        <v>34</v>
      </c>
      <c r="G146" s="24" t="s">
        <v>46</v>
      </c>
      <c r="H146" s="50"/>
      <c r="I146" s="59"/>
      <c r="J146" s="337">
        <v>38737.4</v>
      </c>
      <c r="K146" s="337">
        <v>47012.5</v>
      </c>
      <c r="L146" s="337">
        <v>54858.02</v>
      </c>
      <c r="M146" s="337">
        <v>56587.99</v>
      </c>
      <c r="N146" s="337">
        <v>38061.9</v>
      </c>
      <c r="O146" s="337">
        <v>37173.2</v>
      </c>
      <c r="P146" s="337">
        <v>28569.49</v>
      </c>
    </row>
    <row r="147" s="1" customFormat="1" ht="14.1" hidden="1" customHeight="1" outlineLevel="1" spans="1:16">
      <c r="A147" s="25"/>
      <c r="B147" s="21" t="s">
        <v>882</v>
      </c>
      <c r="C147" s="12" t="s">
        <v>883</v>
      </c>
      <c r="D147" s="12" t="s">
        <v>883</v>
      </c>
      <c r="E147" s="29" t="s">
        <v>33</v>
      </c>
      <c r="F147" s="324" t="s">
        <v>34</v>
      </c>
      <c r="G147" s="24" t="s">
        <v>46</v>
      </c>
      <c r="H147" s="50"/>
      <c r="I147" s="59"/>
      <c r="J147" s="337">
        <v>97</v>
      </c>
      <c r="K147" s="337">
        <v>98</v>
      </c>
      <c r="L147" s="337">
        <v>95</v>
      </c>
      <c r="M147" s="337">
        <v>95</v>
      </c>
      <c r="N147" s="337">
        <v>90</v>
      </c>
      <c r="O147" s="337">
        <v>94</v>
      </c>
      <c r="P147" s="337">
        <v>93</v>
      </c>
    </row>
    <row r="148" s="1" customFormat="1" ht="14.1" hidden="1" customHeight="1" outlineLevel="1" spans="1:16">
      <c r="A148" s="25"/>
      <c r="B148" s="21" t="s">
        <v>884</v>
      </c>
      <c r="C148" s="12" t="s">
        <v>885</v>
      </c>
      <c r="D148" s="12" t="s">
        <v>885</v>
      </c>
      <c r="E148" s="12" t="s">
        <v>45</v>
      </c>
      <c r="F148" s="324" t="s">
        <v>34</v>
      </c>
      <c r="G148" s="355" t="s">
        <v>97</v>
      </c>
      <c r="H148" s="50"/>
      <c r="I148" s="59"/>
      <c r="J148" s="371">
        <v>211145</v>
      </c>
      <c r="K148" s="371">
        <v>227821</v>
      </c>
      <c r="L148" s="372">
        <v>161772</v>
      </c>
      <c r="M148" s="372">
        <v>203639</v>
      </c>
      <c r="N148" s="371">
        <v>208528</v>
      </c>
      <c r="O148" s="372">
        <v>203121</v>
      </c>
      <c r="P148" s="372">
        <v>186078</v>
      </c>
    </row>
    <row r="149" s="1" customFormat="1" ht="14.1" hidden="1" customHeight="1" outlineLevel="1" spans="1:16">
      <c r="A149" s="25"/>
      <c r="B149" s="21" t="s">
        <v>886</v>
      </c>
      <c r="C149" s="356" t="s">
        <v>887</v>
      </c>
      <c r="D149" s="356" t="s">
        <v>887</v>
      </c>
      <c r="E149" s="12" t="s">
        <v>45</v>
      </c>
      <c r="F149" s="324" t="s">
        <v>34</v>
      </c>
      <c r="G149" s="24" t="s">
        <v>46</v>
      </c>
      <c r="H149" s="50"/>
      <c r="I149" s="59"/>
      <c r="J149" s="337">
        <v>78.56</v>
      </c>
      <c r="K149" s="337">
        <v>76.58</v>
      </c>
      <c r="L149" s="337">
        <v>81.4</v>
      </c>
      <c r="M149" s="337">
        <v>79.05</v>
      </c>
      <c r="N149" s="337">
        <v>78.42</v>
      </c>
      <c r="O149" s="337">
        <v>78.05</v>
      </c>
      <c r="P149" s="337">
        <v>78.34</v>
      </c>
    </row>
    <row r="150" s="1" customFormat="1" ht="14.1" customHeight="1" outlineLevel="1" spans="1:16">
      <c r="A150" s="25"/>
      <c r="B150" s="21" t="s">
        <v>888</v>
      </c>
      <c r="C150" s="12" t="s">
        <v>889</v>
      </c>
      <c r="D150" s="12" t="s">
        <v>889</v>
      </c>
      <c r="E150" s="12" t="s">
        <v>45</v>
      </c>
      <c r="F150" s="324" t="s">
        <v>34</v>
      </c>
      <c r="G150" s="355" t="s">
        <v>60</v>
      </c>
      <c r="H150" s="50"/>
      <c r="I150" s="59"/>
      <c r="J150" s="371">
        <v>124516132</v>
      </c>
      <c r="K150" s="371">
        <v>1246608.37</v>
      </c>
      <c r="L150" s="371">
        <v>778442.61</v>
      </c>
      <c r="M150" s="371">
        <v>1208096.93</v>
      </c>
      <c r="N150" s="371">
        <v>1290328.83</v>
      </c>
      <c r="O150" s="371">
        <v>1098319.89</v>
      </c>
      <c r="P150" s="372">
        <v>1038033.75</v>
      </c>
    </row>
    <row r="151" s="1" customFormat="1" ht="14.1" hidden="1" customHeight="1" outlineLevel="1" spans="1:16">
      <c r="A151" s="25"/>
      <c r="B151" s="25" t="s">
        <v>890</v>
      </c>
      <c r="C151" s="357" t="s">
        <v>891</v>
      </c>
      <c r="D151" s="357" t="s">
        <v>891</v>
      </c>
      <c r="E151" s="357" t="s">
        <v>45</v>
      </c>
      <c r="F151" s="324" t="s">
        <v>34</v>
      </c>
      <c r="G151" s="358" t="s">
        <v>46</v>
      </c>
      <c r="H151" s="359"/>
      <c r="I151" s="59"/>
      <c r="J151" s="337">
        <v>52.56</v>
      </c>
      <c r="K151" s="337">
        <v>57.87</v>
      </c>
      <c r="L151" s="337">
        <v>58.26</v>
      </c>
      <c r="M151" s="337">
        <v>56.61</v>
      </c>
      <c r="N151" s="337">
        <v>55.94</v>
      </c>
      <c r="O151" s="337">
        <v>60.76</v>
      </c>
      <c r="P151" s="337">
        <v>59.63</v>
      </c>
    </row>
    <row r="152" s="1" customFormat="1" ht="14.1" customHeight="1" collapsed="1" spans="1:9">
      <c r="A152" s="360" t="s">
        <v>892</v>
      </c>
      <c r="B152" s="361"/>
      <c r="C152" s="361"/>
      <c r="D152" s="361"/>
      <c r="E152" s="361"/>
      <c r="F152" s="361"/>
      <c r="G152" s="361"/>
      <c r="H152" s="361"/>
      <c r="I152" s="373"/>
    </row>
    <row r="153" ht="30.95" customHeight="1" outlineLevel="1" spans="1:16">
      <c r="A153" s="362" t="s">
        <v>893</v>
      </c>
      <c r="B153" s="363" t="s">
        <v>414</v>
      </c>
      <c r="C153" s="364" t="s">
        <v>894</v>
      </c>
      <c r="D153" s="364" t="s">
        <v>895</v>
      </c>
      <c r="E153" s="365" t="s">
        <v>896</v>
      </c>
      <c r="F153" s="366" t="s">
        <v>17</v>
      </c>
      <c r="G153" s="366" t="s">
        <v>18</v>
      </c>
      <c r="H153" s="365"/>
      <c r="I153" s="374"/>
      <c r="K153" s="375">
        <v>0</v>
      </c>
      <c r="L153" s="375">
        <v>0</v>
      </c>
      <c r="M153" s="375">
        <v>0</v>
      </c>
      <c r="N153" s="375">
        <v>0</v>
      </c>
      <c r="O153" s="340">
        <f>22500/10000</f>
        <v>2.25</v>
      </c>
      <c r="P153" s="340">
        <f>22500/10000</f>
        <v>2.25</v>
      </c>
    </row>
    <row r="154" ht="30.95" hidden="1" customHeight="1" outlineLevel="1" spans="1:16">
      <c r="A154" s="367"/>
      <c r="B154" s="363" t="s">
        <v>417</v>
      </c>
      <c r="C154" s="116" t="s">
        <v>897</v>
      </c>
      <c r="D154" s="364" t="s">
        <v>898</v>
      </c>
      <c r="E154" s="365" t="s">
        <v>896</v>
      </c>
      <c r="F154" s="366" t="s">
        <v>17</v>
      </c>
      <c r="G154" s="366" t="s">
        <v>46</v>
      </c>
      <c r="H154" s="365"/>
      <c r="I154" s="374"/>
      <c r="K154" s="341">
        <f t="shared" ref="K154:P154" si="1">K153/K5*100</f>
        <v>0</v>
      </c>
      <c r="L154" s="341">
        <f t="shared" si="1"/>
        <v>0</v>
      </c>
      <c r="M154" s="341">
        <f t="shared" si="1"/>
        <v>0</v>
      </c>
      <c r="N154" s="341">
        <f t="shared" si="1"/>
        <v>0</v>
      </c>
      <c r="O154" s="341">
        <f t="shared" si="1"/>
        <v>4.02864816472695</v>
      </c>
      <c r="P154" s="341">
        <f t="shared" si="1"/>
        <v>2.17118595001447</v>
      </c>
    </row>
    <row r="155" ht="30.95" customHeight="1" outlineLevel="1" spans="1:16">
      <c r="A155" s="362" t="s">
        <v>893</v>
      </c>
      <c r="B155" s="363" t="s">
        <v>899</v>
      </c>
      <c r="C155" s="116" t="s">
        <v>900</v>
      </c>
      <c r="D155" s="116" t="s">
        <v>900</v>
      </c>
      <c r="E155" s="368" t="s">
        <v>16</v>
      </c>
      <c r="F155" s="368" t="s">
        <v>17</v>
      </c>
      <c r="G155" s="368" t="s">
        <v>18</v>
      </c>
      <c r="H155" s="368"/>
      <c r="I155" s="376"/>
      <c r="K155" s="341"/>
      <c r="L155" s="341"/>
      <c r="M155" s="341"/>
      <c r="N155" s="341"/>
      <c r="O155" s="341"/>
      <c r="P155" s="341"/>
    </row>
    <row r="156" ht="30.95" customHeight="1" outlineLevel="1" spans="1:17">
      <c r="A156" s="367"/>
      <c r="B156" s="363" t="s">
        <v>421</v>
      </c>
      <c r="C156" s="116" t="s">
        <v>901</v>
      </c>
      <c r="D156" s="116" t="s">
        <v>901</v>
      </c>
      <c r="E156" s="116" t="s">
        <v>902</v>
      </c>
      <c r="F156" s="368" t="s">
        <v>17</v>
      </c>
      <c r="G156" s="368" t="s">
        <v>264</v>
      </c>
      <c r="H156" s="116" t="s">
        <v>903</v>
      </c>
      <c r="I156" s="129"/>
      <c r="J156" s="316">
        <v>0</v>
      </c>
      <c r="K156" s="316">
        <v>0</v>
      </c>
      <c r="L156" s="316">
        <v>0</v>
      </c>
      <c r="M156" s="316">
        <v>0</v>
      </c>
      <c r="N156" s="316">
        <v>0</v>
      </c>
      <c r="O156" s="316">
        <v>0</v>
      </c>
      <c r="P156" s="316">
        <v>0</v>
      </c>
      <c r="Q156" s="316">
        <v>0</v>
      </c>
    </row>
    <row r="157" ht="30.95" customHeight="1" outlineLevel="1" spans="1:17">
      <c r="A157" s="367"/>
      <c r="B157" s="363" t="s">
        <v>423</v>
      </c>
      <c r="C157" s="116" t="s">
        <v>904</v>
      </c>
      <c r="D157" s="116" t="s">
        <v>905</v>
      </c>
      <c r="E157" s="116" t="s">
        <v>37</v>
      </c>
      <c r="F157" s="368" t="s">
        <v>17</v>
      </c>
      <c r="G157" s="368" t="s">
        <v>18</v>
      </c>
      <c r="H157" s="369"/>
      <c r="I157" s="377"/>
      <c r="J157" s="316">
        <v>0</v>
      </c>
      <c r="K157" s="316">
        <v>0</v>
      </c>
      <c r="L157" s="316">
        <v>0</v>
      </c>
      <c r="M157" s="316">
        <v>0</v>
      </c>
      <c r="N157" s="316">
        <v>0</v>
      </c>
      <c r="O157" s="316">
        <v>0</v>
      </c>
      <c r="P157" s="316">
        <v>0</v>
      </c>
      <c r="Q157" s="316">
        <v>0</v>
      </c>
    </row>
    <row r="158" ht="30.95" hidden="1" customHeight="1" outlineLevel="1" spans="1:17">
      <c r="A158" s="367"/>
      <c r="B158" s="363" t="s">
        <v>427</v>
      </c>
      <c r="C158" s="116" t="s">
        <v>906</v>
      </c>
      <c r="D158" s="116" t="s">
        <v>907</v>
      </c>
      <c r="E158" s="116" t="s">
        <v>37</v>
      </c>
      <c r="F158" s="368" t="s">
        <v>17</v>
      </c>
      <c r="G158" s="368" t="s">
        <v>97</v>
      </c>
      <c r="H158" s="370"/>
      <c r="I158" s="377"/>
      <c r="J158" s="316">
        <v>0</v>
      </c>
      <c r="K158" s="316">
        <v>0</v>
      </c>
      <c r="L158" s="316">
        <v>0</v>
      </c>
      <c r="M158" s="316">
        <v>0</v>
      </c>
      <c r="N158" s="316">
        <v>0</v>
      </c>
      <c r="O158" s="316">
        <v>0</v>
      </c>
      <c r="P158" s="316">
        <v>0</v>
      </c>
      <c r="Q158" s="316">
        <v>0</v>
      </c>
    </row>
    <row r="159" ht="30.95" customHeight="1" outlineLevel="1" spans="1:17">
      <c r="A159" s="367"/>
      <c r="B159" s="363" t="s">
        <v>430</v>
      </c>
      <c r="C159" s="116" t="s">
        <v>908</v>
      </c>
      <c r="D159" s="116" t="s">
        <v>909</v>
      </c>
      <c r="E159" s="116" t="s">
        <v>37</v>
      </c>
      <c r="F159" s="368" t="s">
        <v>17</v>
      </c>
      <c r="G159" s="368" t="s">
        <v>64</v>
      </c>
      <c r="H159" s="370"/>
      <c r="I159" s="377"/>
      <c r="J159" s="316">
        <v>0</v>
      </c>
      <c r="K159" s="316">
        <v>0</v>
      </c>
      <c r="L159" s="316">
        <v>0</v>
      </c>
      <c r="M159" s="316">
        <v>0</v>
      </c>
      <c r="N159" s="316">
        <v>0</v>
      </c>
      <c r="O159" s="316">
        <v>0</v>
      </c>
      <c r="P159" s="316">
        <v>0</v>
      </c>
      <c r="Q159" s="316">
        <v>0</v>
      </c>
    </row>
    <row r="160" ht="30.95" hidden="1" customHeight="1" outlineLevel="1" spans="1:17">
      <c r="A160" s="367"/>
      <c r="B160" s="363" t="s">
        <v>910</v>
      </c>
      <c r="C160" s="116" t="s">
        <v>911</v>
      </c>
      <c r="D160" s="116" t="s">
        <v>912</v>
      </c>
      <c r="E160" s="116" t="s">
        <v>37</v>
      </c>
      <c r="F160" s="368" t="s">
        <v>34</v>
      </c>
      <c r="G160" s="368" t="s">
        <v>46</v>
      </c>
      <c r="H160" s="116" t="s">
        <v>913</v>
      </c>
      <c r="I160" s="129"/>
      <c r="J160" s="316">
        <v>0</v>
      </c>
      <c r="K160" s="316">
        <v>0</v>
      </c>
      <c r="L160" s="316">
        <v>0</v>
      </c>
      <c r="M160" s="316">
        <v>0</v>
      </c>
      <c r="N160" s="316">
        <v>0</v>
      </c>
      <c r="O160" s="316">
        <v>0</v>
      </c>
      <c r="P160" s="316">
        <v>0</v>
      </c>
      <c r="Q160" s="316">
        <v>0</v>
      </c>
    </row>
    <row r="161" ht="30.95" hidden="1" customHeight="1" outlineLevel="1" spans="1:17">
      <c r="A161" s="367"/>
      <c r="B161" s="363" t="s">
        <v>914</v>
      </c>
      <c r="C161" s="116" t="s">
        <v>915</v>
      </c>
      <c r="D161" s="116" t="s">
        <v>916</v>
      </c>
      <c r="E161" s="116" t="s">
        <v>37</v>
      </c>
      <c r="F161" s="368" t="s">
        <v>34</v>
      </c>
      <c r="G161" s="368" t="s">
        <v>46</v>
      </c>
      <c r="H161" s="116" t="s">
        <v>917</v>
      </c>
      <c r="I161" s="129"/>
      <c r="J161" s="316">
        <v>0</v>
      </c>
      <c r="K161" s="316">
        <v>0</v>
      </c>
      <c r="L161" s="316">
        <v>0</v>
      </c>
      <c r="M161" s="316">
        <v>0</v>
      </c>
      <c r="N161" s="316">
        <v>0</v>
      </c>
      <c r="O161" s="316">
        <v>0</v>
      </c>
      <c r="P161" s="316">
        <v>0</v>
      </c>
      <c r="Q161" s="316">
        <v>0</v>
      </c>
    </row>
    <row r="162" ht="30.95" customHeight="1" outlineLevel="1" spans="1:17">
      <c r="A162" s="367"/>
      <c r="B162" s="363" t="s">
        <v>423</v>
      </c>
      <c r="C162" s="116" t="s">
        <v>918</v>
      </c>
      <c r="D162" s="116" t="s">
        <v>918</v>
      </c>
      <c r="E162" s="116" t="s">
        <v>37</v>
      </c>
      <c r="F162" s="368" t="s">
        <v>34</v>
      </c>
      <c r="G162" s="368" t="s">
        <v>18</v>
      </c>
      <c r="H162" s="369"/>
      <c r="I162" s="377"/>
      <c r="J162" s="316">
        <v>0</v>
      </c>
      <c r="K162" s="316">
        <v>0</v>
      </c>
      <c r="L162" s="316">
        <v>0</v>
      </c>
      <c r="M162" s="316">
        <v>0</v>
      </c>
      <c r="N162" s="316">
        <v>0</v>
      </c>
      <c r="O162" s="316">
        <v>0</v>
      </c>
      <c r="P162" s="316">
        <v>0</v>
      </c>
      <c r="Q162" s="316">
        <v>0</v>
      </c>
    </row>
    <row r="163" ht="30.95" hidden="1" customHeight="1" outlineLevel="1" spans="1:17">
      <c r="A163" s="367"/>
      <c r="B163" s="363" t="s">
        <v>427</v>
      </c>
      <c r="C163" s="116" t="s">
        <v>919</v>
      </c>
      <c r="D163" s="116" t="s">
        <v>919</v>
      </c>
      <c r="E163" s="116" t="s">
        <v>37</v>
      </c>
      <c r="F163" s="368" t="s">
        <v>34</v>
      </c>
      <c r="G163" s="368" t="s">
        <v>97</v>
      </c>
      <c r="H163" s="370"/>
      <c r="I163" s="377"/>
      <c r="J163" s="316">
        <v>0</v>
      </c>
      <c r="K163" s="316">
        <v>0</v>
      </c>
      <c r="L163" s="316">
        <v>0</v>
      </c>
      <c r="M163" s="316">
        <v>0</v>
      </c>
      <c r="N163" s="316">
        <v>0</v>
      </c>
      <c r="O163" s="316">
        <v>0</v>
      </c>
      <c r="P163" s="316">
        <v>0</v>
      </c>
      <c r="Q163" s="316">
        <v>0</v>
      </c>
    </row>
    <row r="164" ht="30.95" customHeight="1" outlineLevel="1" spans="1:17">
      <c r="A164" s="367"/>
      <c r="B164" s="363" t="s">
        <v>430</v>
      </c>
      <c r="C164" s="116" t="s">
        <v>920</v>
      </c>
      <c r="D164" s="116" t="s">
        <v>920</v>
      </c>
      <c r="E164" s="116" t="s">
        <v>37</v>
      </c>
      <c r="F164" s="368" t="s">
        <v>34</v>
      </c>
      <c r="G164" s="368" t="s">
        <v>64</v>
      </c>
      <c r="H164" s="370"/>
      <c r="I164" s="377"/>
      <c r="J164" s="316">
        <v>0</v>
      </c>
      <c r="K164" s="316">
        <v>0</v>
      </c>
      <c r="L164" s="316">
        <v>0</v>
      </c>
      <c r="M164" s="316">
        <v>0</v>
      </c>
      <c r="N164" s="316">
        <v>0</v>
      </c>
      <c r="O164" s="316">
        <v>0</v>
      </c>
      <c r="P164" s="316">
        <v>0</v>
      </c>
      <c r="Q164" s="316">
        <v>0</v>
      </c>
    </row>
    <row r="165" ht="30.95" hidden="1" customHeight="1" outlineLevel="1" spans="1:17">
      <c r="A165" s="367"/>
      <c r="B165" s="363" t="s">
        <v>910</v>
      </c>
      <c r="C165" s="116" t="s">
        <v>921</v>
      </c>
      <c r="D165" s="116" t="s">
        <v>911</v>
      </c>
      <c r="E165" s="116" t="s">
        <v>37</v>
      </c>
      <c r="F165" s="368" t="s">
        <v>34</v>
      </c>
      <c r="G165" s="368" t="s">
        <v>46</v>
      </c>
      <c r="H165" s="116" t="s">
        <v>922</v>
      </c>
      <c r="I165" s="129"/>
      <c r="J165" s="316">
        <v>0</v>
      </c>
      <c r="K165" s="316">
        <v>0</v>
      </c>
      <c r="L165" s="316">
        <v>0</v>
      </c>
      <c r="M165" s="316">
        <v>0</v>
      </c>
      <c r="N165" s="316">
        <v>0</v>
      </c>
      <c r="O165" s="316">
        <v>0</v>
      </c>
      <c r="P165" s="316">
        <v>0</v>
      </c>
      <c r="Q165" s="316">
        <v>0</v>
      </c>
    </row>
    <row r="166" ht="30.95" hidden="1" customHeight="1" outlineLevel="1" spans="1:17">
      <c r="A166" s="367"/>
      <c r="B166" s="363" t="s">
        <v>914</v>
      </c>
      <c r="C166" s="116" t="s">
        <v>923</v>
      </c>
      <c r="D166" s="116" t="s">
        <v>915</v>
      </c>
      <c r="E166" s="116" t="s">
        <v>37</v>
      </c>
      <c r="F166" s="368" t="s">
        <v>34</v>
      </c>
      <c r="G166" s="368" t="s">
        <v>46</v>
      </c>
      <c r="H166" s="116" t="s">
        <v>924</v>
      </c>
      <c r="I166" s="129"/>
      <c r="J166" s="316">
        <v>0</v>
      </c>
      <c r="K166" s="316">
        <v>0</v>
      </c>
      <c r="L166" s="316">
        <v>0</v>
      </c>
      <c r="M166" s="316">
        <v>0</v>
      </c>
      <c r="N166" s="316">
        <v>0</v>
      </c>
      <c r="O166" s="316">
        <v>0</v>
      </c>
      <c r="P166" s="316">
        <v>0</v>
      </c>
      <c r="Q166" s="316">
        <v>0</v>
      </c>
    </row>
    <row r="167" customFormat="1" ht="14.1" customHeight="1" collapsed="1" spans="1:9">
      <c r="A167" s="44" t="s">
        <v>925</v>
      </c>
      <c r="B167" s="19"/>
      <c r="C167" s="19"/>
      <c r="D167" s="19"/>
      <c r="E167" s="19"/>
      <c r="F167" s="19"/>
      <c r="G167" s="19"/>
      <c r="H167" s="19"/>
      <c r="I167" s="34"/>
    </row>
    <row r="168" ht="30.95" customHeight="1" outlineLevel="1" spans="1:16">
      <c r="A168" s="45" t="s">
        <v>926</v>
      </c>
      <c r="B168" s="46" t="s">
        <v>927</v>
      </c>
      <c r="C168" s="12" t="s">
        <v>928</v>
      </c>
      <c r="D168" s="22" t="s">
        <v>929</v>
      </c>
      <c r="E168" s="23" t="s">
        <v>16</v>
      </c>
      <c r="F168" s="24" t="s">
        <v>17</v>
      </c>
      <c r="G168" s="24" t="s">
        <v>18</v>
      </c>
      <c r="H168" s="23"/>
      <c r="I168" s="35"/>
      <c r="K168" s="340">
        <f>34250/10000</f>
        <v>3.425</v>
      </c>
      <c r="L168" s="340">
        <f>34250/10000</f>
        <v>3.425</v>
      </c>
      <c r="M168" s="340">
        <v>5.55</v>
      </c>
      <c r="N168" s="340">
        <v>6.9</v>
      </c>
      <c r="O168" s="340">
        <v>6.9</v>
      </c>
      <c r="P168" s="340">
        <v>7.925</v>
      </c>
    </row>
    <row r="169" ht="30.95" hidden="1" customHeight="1" outlineLevel="1" spans="1:16">
      <c r="A169" s="47"/>
      <c r="B169" s="46" t="s">
        <v>930</v>
      </c>
      <c r="C169" s="12" t="s">
        <v>931</v>
      </c>
      <c r="D169" s="22" t="s">
        <v>932</v>
      </c>
      <c r="E169" s="23" t="s">
        <v>16</v>
      </c>
      <c r="F169" s="24" t="s">
        <v>17</v>
      </c>
      <c r="G169" s="24" t="s">
        <v>46</v>
      </c>
      <c r="H169" s="23"/>
      <c r="I169" s="35"/>
      <c r="K169" s="341">
        <f t="shared" ref="K169:P169" si="2">K168/K5*100</f>
        <v>17.9790026246719</v>
      </c>
      <c r="L169" s="341">
        <f t="shared" si="2"/>
        <v>14.7629310344828</v>
      </c>
      <c r="M169" s="341">
        <f t="shared" si="2"/>
        <v>18.8775510204082</v>
      </c>
      <c r="N169" s="341">
        <f t="shared" si="2"/>
        <v>14.1162029459902</v>
      </c>
      <c r="O169" s="341">
        <f t="shared" si="2"/>
        <v>12.354521038496</v>
      </c>
      <c r="P169" s="341">
        <f t="shared" si="2"/>
        <v>7.64739940171765</v>
      </c>
    </row>
    <row r="170" ht="30.95" customHeight="1" outlineLevel="1" spans="1:16">
      <c r="A170" s="45" t="s">
        <v>926</v>
      </c>
      <c r="B170" s="46" t="s">
        <v>933</v>
      </c>
      <c r="C170" s="12" t="s">
        <v>934</v>
      </c>
      <c r="D170" s="12" t="s">
        <v>934</v>
      </c>
      <c r="E170" s="12" t="s">
        <v>45</v>
      </c>
      <c r="F170" s="12" t="s">
        <v>34</v>
      </c>
      <c r="G170" s="12" t="s">
        <v>196</v>
      </c>
      <c r="H170" s="48"/>
      <c r="I170" s="35"/>
      <c r="J170" s="3">
        <v>43</v>
      </c>
      <c r="K170" s="3">
        <v>21</v>
      </c>
      <c r="L170" s="3">
        <v>14</v>
      </c>
      <c r="M170" s="3">
        <v>12</v>
      </c>
      <c r="N170" s="3">
        <v>18</v>
      </c>
      <c r="O170" s="3">
        <v>10</v>
      </c>
      <c r="P170" s="3">
        <v>15</v>
      </c>
    </row>
    <row r="171" ht="30.95" customHeight="1" outlineLevel="1" spans="1:16">
      <c r="A171" s="47"/>
      <c r="B171" s="46" t="s">
        <v>935</v>
      </c>
      <c r="C171" s="12" t="s">
        <v>936</v>
      </c>
      <c r="D171" s="12" t="s">
        <v>936</v>
      </c>
      <c r="E171" s="356" t="s">
        <v>937</v>
      </c>
      <c r="F171" s="12" t="s">
        <v>34</v>
      </c>
      <c r="G171" s="12" t="s">
        <v>64</v>
      </c>
      <c r="H171" s="48"/>
      <c r="I171" s="35"/>
      <c r="J171" s="39">
        <v>5224</v>
      </c>
      <c r="K171" s="39">
        <v>4885</v>
      </c>
      <c r="L171" s="96">
        <v>5161</v>
      </c>
      <c r="M171" s="39">
        <v>5872</v>
      </c>
      <c r="N171" s="39">
        <v>6286</v>
      </c>
      <c r="O171" s="96">
        <v>7612</v>
      </c>
      <c r="P171" s="39">
        <v>6506</v>
      </c>
    </row>
    <row r="172" ht="30.95" customHeight="1" outlineLevel="1" spans="1:16">
      <c r="A172" s="47"/>
      <c r="B172" s="46" t="s">
        <v>938</v>
      </c>
      <c r="C172" s="12" t="s">
        <v>939</v>
      </c>
      <c r="D172" s="12" t="s">
        <v>939</v>
      </c>
      <c r="E172" s="356" t="s">
        <v>937</v>
      </c>
      <c r="F172" s="12" t="s">
        <v>34</v>
      </c>
      <c r="G172" s="12" t="s">
        <v>940</v>
      </c>
      <c r="H172" s="48"/>
      <c r="I172" s="35"/>
      <c r="J172" s="378">
        <v>40125</v>
      </c>
      <c r="K172" s="39">
        <v>44767</v>
      </c>
      <c r="L172" s="39">
        <v>40411</v>
      </c>
      <c r="M172" s="39">
        <v>52804</v>
      </c>
      <c r="N172" s="39">
        <v>54618</v>
      </c>
      <c r="O172" s="39">
        <v>61953</v>
      </c>
      <c r="P172" s="39">
        <v>57056</v>
      </c>
    </row>
    <row r="173" ht="30.95" customHeight="1" outlineLevel="1" spans="1:16">
      <c r="A173" s="47"/>
      <c r="B173" s="46" t="s">
        <v>941</v>
      </c>
      <c r="C173" s="12" t="s">
        <v>942</v>
      </c>
      <c r="D173" s="12" t="s">
        <v>942</v>
      </c>
      <c r="E173" s="356" t="s">
        <v>191</v>
      </c>
      <c r="F173" s="12" t="s">
        <v>34</v>
      </c>
      <c r="G173" s="12" t="s">
        <v>64</v>
      </c>
      <c r="H173" s="48"/>
      <c r="I173" s="35"/>
      <c r="J173" s="39">
        <v>1229</v>
      </c>
      <c r="K173" s="39">
        <v>1306</v>
      </c>
      <c r="L173" s="39">
        <v>1932</v>
      </c>
      <c r="M173" s="39">
        <v>2503</v>
      </c>
      <c r="N173" s="39">
        <v>1989</v>
      </c>
      <c r="O173" s="39">
        <v>1317</v>
      </c>
      <c r="P173" s="39">
        <v>118</v>
      </c>
    </row>
    <row r="174" ht="24" outlineLevel="1" spans="1:16">
      <c r="A174" s="47"/>
      <c r="B174" s="46" t="s">
        <v>943</v>
      </c>
      <c r="C174" s="12" t="s">
        <v>944</v>
      </c>
      <c r="D174" s="12" t="s">
        <v>944</v>
      </c>
      <c r="E174" s="356" t="s">
        <v>191</v>
      </c>
      <c r="F174" s="12" t="s">
        <v>34</v>
      </c>
      <c r="G174" s="12" t="s">
        <v>18</v>
      </c>
      <c r="H174" s="2"/>
      <c r="J174" s="39">
        <v>54035.45</v>
      </c>
      <c r="K174" s="39">
        <v>3.85</v>
      </c>
      <c r="L174" s="39">
        <v>5.48</v>
      </c>
      <c r="M174" s="39">
        <v>8.52</v>
      </c>
      <c r="N174" s="39">
        <v>6.45</v>
      </c>
      <c r="O174" s="39">
        <v>5.95</v>
      </c>
      <c r="P174" s="39">
        <v>0.04</v>
      </c>
    </row>
    <row r="175" outlineLevel="1" spans="1:1">
      <c r="A175" s="56"/>
    </row>
    <row r="176" customFormat="1" ht="14.1" customHeight="1" spans="1:9">
      <c r="A176" s="19" t="s">
        <v>945</v>
      </c>
      <c r="B176" s="19"/>
      <c r="C176" s="19"/>
      <c r="D176" s="19"/>
      <c r="E176" s="19"/>
      <c r="F176" s="19"/>
      <c r="G176" s="19"/>
      <c r="H176" s="19"/>
      <c r="I176" s="34"/>
    </row>
    <row r="177" ht="30.95" customHeight="1" outlineLevel="1" spans="1:16">
      <c r="A177" s="250" t="s">
        <v>946</v>
      </c>
      <c r="B177" s="21" t="s">
        <v>947</v>
      </c>
      <c r="C177" s="12" t="s">
        <v>453</v>
      </c>
      <c r="D177" s="22" t="s">
        <v>948</v>
      </c>
      <c r="E177" s="23" t="s">
        <v>16</v>
      </c>
      <c r="F177" s="24" t="s">
        <v>17</v>
      </c>
      <c r="G177" s="24" t="s">
        <v>18</v>
      </c>
      <c r="H177" s="23"/>
      <c r="I177" s="35"/>
      <c r="K177" s="340">
        <f>25000/10000</f>
        <v>2.5</v>
      </c>
      <c r="L177" s="340">
        <v>3.2</v>
      </c>
      <c r="M177" s="340">
        <v>3.85</v>
      </c>
      <c r="N177" s="340">
        <v>8.725</v>
      </c>
      <c r="O177" s="340">
        <v>9.3</v>
      </c>
      <c r="P177" s="340">
        <v>20.6</v>
      </c>
    </row>
    <row r="178" ht="30.95" customHeight="1" outlineLevel="1" spans="1:16">
      <c r="A178" s="25"/>
      <c r="B178" s="21" t="s">
        <v>949</v>
      </c>
      <c r="C178" s="12" t="s">
        <v>454</v>
      </c>
      <c r="D178" s="22" t="s">
        <v>950</v>
      </c>
      <c r="E178" s="23" t="s">
        <v>16</v>
      </c>
      <c r="F178" s="24" t="s">
        <v>17</v>
      </c>
      <c r="G178" s="24" t="s">
        <v>46</v>
      </c>
      <c r="H178" s="23"/>
      <c r="I178" s="35"/>
      <c r="K178" s="341">
        <f t="shared" ref="K178:P178" si="3">K177/K5*100</f>
        <v>13.1233595800525</v>
      </c>
      <c r="L178" s="341">
        <f t="shared" si="3"/>
        <v>13.7931034482759</v>
      </c>
      <c r="M178" s="341">
        <f t="shared" si="3"/>
        <v>13.0952380952381</v>
      </c>
      <c r="N178" s="341">
        <f t="shared" si="3"/>
        <v>17.8498363338789</v>
      </c>
      <c r="O178" s="341">
        <f t="shared" si="3"/>
        <v>16.6517457475381</v>
      </c>
      <c r="P178" s="341">
        <f t="shared" si="3"/>
        <v>19.8784135867992</v>
      </c>
    </row>
    <row r="179" ht="30.95" customHeight="1" outlineLevel="1" spans="1:16">
      <c r="A179" s="255" t="s">
        <v>946</v>
      </c>
      <c r="B179" s="15" t="s">
        <v>951</v>
      </c>
      <c r="C179" s="12" t="s">
        <v>952</v>
      </c>
      <c r="D179" s="12" t="s">
        <v>952</v>
      </c>
      <c r="E179" s="12" t="s">
        <v>45</v>
      </c>
      <c r="F179" s="12" t="s">
        <v>34</v>
      </c>
      <c r="G179" s="12" t="s">
        <v>81</v>
      </c>
      <c r="H179" s="23"/>
      <c r="I179" s="35"/>
      <c r="J179" s="339">
        <v>30653.3870967742</v>
      </c>
      <c r="K179" s="354">
        <v>29017</v>
      </c>
      <c r="L179" s="339">
        <v>28927.6071428571</v>
      </c>
      <c r="M179" s="339">
        <v>30589.7741935484</v>
      </c>
      <c r="N179" s="339">
        <v>31267.2</v>
      </c>
      <c r="O179" s="339">
        <v>30693.3870967742</v>
      </c>
      <c r="P179" s="339">
        <v>30795.2692307692</v>
      </c>
    </row>
    <row r="180" ht="30.95" customHeight="1" outlineLevel="1" spans="1:16">
      <c r="A180" s="25"/>
      <c r="B180" s="15" t="s">
        <v>953</v>
      </c>
      <c r="C180" s="12" t="s">
        <v>954</v>
      </c>
      <c r="D180" s="12" t="s">
        <v>954</v>
      </c>
      <c r="E180" s="12" t="s">
        <v>45</v>
      </c>
      <c r="F180" s="12" t="s">
        <v>34</v>
      </c>
      <c r="G180" s="12" t="s">
        <v>97</v>
      </c>
      <c r="H180" s="23"/>
      <c r="I180" s="35"/>
      <c r="J180" s="339">
        <v>86229.7741935484</v>
      </c>
      <c r="K180" s="339">
        <v>89921.5806451613</v>
      </c>
      <c r="L180" s="339">
        <v>73151.5</v>
      </c>
      <c r="M180" s="339">
        <v>81125.4838709677</v>
      </c>
      <c r="N180" s="339">
        <v>89066.6333333333</v>
      </c>
      <c r="O180" s="339">
        <v>84699.8387096774</v>
      </c>
      <c r="P180" s="339">
        <v>87513.9615384615</v>
      </c>
    </row>
    <row r="181" ht="30.95" customHeight="1" outlineLevel="1" spans="1:16">
      <c r="A181" s="25"/>
      <c r="B181" s="15" t="s">
        <v>955</v>
      </c>
      <c r="C181" s="12" t="s">
        <v>956</v>
      </c>
      <c r="D181" s="12" t="s">
        <v>956</v>
      </c>
      <c r="E181" s="12" t="s">
        <v>45</v>
      </c>
      <c r="F181" s="12" t="s">
        <v>34</v>
      </c>
      <c r="G181" s="12" t="s">
        <v>957</v>
      </c>
      <c r="H181" s="23"/>
      <c r="I181" s="35"/>
      <c r="J181" s="337">
        <v>959248844401.83</v>
      </c>
      <c r="K181" s="337">
        <v>1548754561673.17</v>
      </c>
      <c r="L181" s="337">
        <v>686164122976.08</v>
      </c>
      <c r="M181" s="337">
        <v>1945354422241.89</v>
      </c>
      <c r="N181" s="337">
        <v>1449886983830.61</v>
      </c>
      <c r="O181" s="337">
        <v>1654413140039.55</v>
      </c>
      <c r="P181" s="337">
        <v>986492341930.63</v>
      </c>
    </row>
    <row r="182" ht="27" customHeight="1" outlineLevel="1" spans="1:10">
      <c r="A182" s="25"/>
      <c r="B182" s="21" t="s">
        <v>958</v>
      </c>
      <c r="C182" s="12" t="s">
        <v>959</v>
      </c>
      <c r="D182" s="12" t="s">
        <v>959</v>
      </c>
      <c r="E182" s="12" t="s">
        <v>45</v>
      </c>
      <c r="F182" s="12" t="s">
        <v>34</v>
      </c>
      <c r="G182" s="12" t="s">
        <v>81</v>
      </c>
      <c r="H182" s="12"/>
      <c r="I182" s="33"/>
      <c r="J182" s="39" t="s">
        <v>729</v>
      </c>
    </row>
    <row r="183" ht="27" customHeight="1" outlineLevel="1" spans="1:10">
      <c r="A183" s="25"/>
      <c r="B183" s="21" t="s">
        <v>960</v>
      </c>
      <c r="C183" s="12" t="s">
        <v>961</v>
      </c>
      <c r="D183" s="12" t="s">
        <v>961</v>
      </c>
      <c r="E183" s="12" t="s">
        <v>45</v>
      </c>
      <c r="F183" s="12" t="s">
        <v>34</v>
      </c>
      <c r="G183" s="12" t="s">
        <v>81</v>
      </c>
      <c r="H183" s="12" t="s">
        <v>962</v>
      </c>
      <c r="I183" s="33"/>
      <c r="J183" s="39" t="s">
        <v>729</v>
      </c>
    </row>
    <row r="184" ht="27" customHeight="1" outlineLevel="1" spans="1:10">
      <c r="A184" s="25"/>
      <c r="B184" s="21" t="s">
        <v>963</v>
      </c>
      <c r="C184" s="12" t="s">
        <v>964</v>
      </c>
      <c r="D184" s="12" t="s">
        <v>964</v>
      </c>
      <c r="E184" s="12" t="s">
        <v>45</v>
      </c>
      <c r="F184" s="12" t="s">
        <v>34</v>
      </c>
      <c r="G184" s="12" t="s">
        <v>463</v>
      </c>
      <c r="H184" s="12"/>
      <c r="I184" s="33"/>
      <c r="J184" s="39" t="s">
        <v>729</v>
      </c>
    </row>
    <row r="185" outlineLevel="1" spans="1:16">
      <c r="A185" s="25"/>
      <c r="B185" s="21" t="s">
        <v>965</v>
      </c>
      <c r="C185" s="12" t="s">
        <v>966</v>
      </c>
      <c r="D185" s="12" t="s">
        <v>966</v>
      </c>
      <c r="E185" s="12" t="s">
        <v>45</v>
      </c>
      <c r="F185" s="12" t="s">
        <v>34</v>
      </c>
      <c r="G185" s="12" t="s">
        <v>81</v>
      </c>
      <c r="H185" s="12"/>
      <c r="I185" s="33"/>
      <c r="J185" s="339">
        <v>188</v>
      </c>
      <c r="K185" s="339">
        <v>157</v>
      </c>
      <c r="L185" s="339">
        <v>274</v>
      </c>
      <c r="M185" s="339">
        <v>1344</v>
      </c>
      <c r="N185" s="339">
        <v>738</v>
      </c>
      <c r="O185" s="339">
        <v>862</v>
      </c>
      <c r="P185" s="339">
        <v>1184</v>
      </c>
    </row>
    <row r="186" outlineLevel="1" spans="1:16">
      <c r="A186" s="25"/>
      <c r="B186" s="21" t="s">
        <v>967</v>
      </c>
      <c r="C186" s="12" t="s">
        <v>968</v>
      </c>
      <c r="D186" s="12" t="s">
        <v>968</v>
      </c>
      <c r="E186" s="12" t="s">
        <v>45</v>
      </c>
      <c r="F186" s="12" t="s">
        <v>34</v>
      </c>
      <c r="G186" s="29" t="s">
        <v>969</v>
      </c>
      <c r="H186" s="12"/>
      <c r="I186" s="33"/>
      <c r="J186" s="339">
        <v>303.510638297872</v>
      </c>
      <c r="K186" s="339">
        <v>400.305732484076</v>
      </c>
      <c r="L186" s="339">
        <v>427.383211678832</v>
      </c>
      <c r="M186" s="339">
        <v>493.706101190476</v>
      </c>
      <c r="N186" s="339">
        <v>468.719512195122</v>
      </c>
      <c r="O186" s="339">
        <v>448.914153132251</v>
      </c>
      <c r="P186" s="339">
        <v>398.422297297297</v>
      </c>
    </row>
    <row r="187" ht="18.95" customHeight="1" outlineLevel="1" spans="1:16">
      <c r="A187" s="25"/>
      <c r="B187" s="21" t="s">
        <v>970</v>
      </c>
      <c r="C187" s="12" t="s">
        <v>971</v>
      </c>
      <c r="D187" s="12" t="s">
        <v>971</v>
      </c>
      <c r="E187" s="12" t="s">
        <v>45</v>
      </c>
      <c r="F187" s="12" t="s">
        <v>34</v>
      </c>
      <c r="G187" s="12" t="s">
        <v>81</v>
      </c>
      <c r="H187" s="12"/>
      <c r="I187" s="33"/>
      <c r="J187" s="337">
        <v>10.94</v>
      </c>
      <c r="K187" s="337">
        <v>12.41</v>
      </c>
      <c r="L187" s="337">
        <v>15.94</v>
      </c>
      <c r="M187" s="337">
        <v>28.02</v>
      </c>
      <c r="N187" s="337">
        <v>24.96</v>
      </c>
      <c r="O187" s="337">
        <v>25.94</v>
      </c>
      <c r="P187" s="337">
        <v>28.43</v>
      </c>
    </row>
    <row r="188" ht="24" customHeight="1" outlineLevel="1" spans="1:16">
      <c r="A188" s="25"/>
      <c r="B188" s="21" t="s">
        <v>972</v>
      </c>
      <c r="C188" s="12" t="s">
        <v>973</v>
      </c>
      <c r="D188" s="12" t="s">
        <v>973</v>
      </c>
      <c r="E188" s="12" t="s">
        <v>45</v>
      </c>
      <c r="F188" s="12" t="s">
        <v>34</v>
      </c>
      <c r="G188" s="12" t="s">
        <v>81</v>
      </c>
      <c r="H188" s="12"/>
      <c r="I188" s="33"/>
      <c r="J188" s="339">
        <v>335322</v>
      </c>
      <c r="K188" s="339">
        <v>378506</v>
      </c>
      <c r="L188" s="339">
        <v>342725</v>
      </c>
      <c r="M188" s="339">
        <v>401146</v>
      </c>
      <c r="N188" s="339">
        <v>395876</v>
      </c>
      <c r="O188" s="339">
        <v>384584</v>
      </c>
      <c r="P188" s="339">
        <v>330436</v>
      </c>
    </row>
    <row r="189" ht="24" customHeight="1" outlineLevel="1" spans="1:16">
      <c r="A189" s="25"/>
      <c r="B189" s="21" t="s">
        <v>974</v>
      </c>
      <c r="C189" s="12" t="s">
        <v>975</v>
      </c>
      <c r="D189" s="12" t="s">
        <v>975</v>
      </c>
      <c r="E189" s="12" t="s">
        <v>45</v>
      </c>
      <c r="F189" s="12" t="s">
        <v>34</v>
      </c>
      <c r="G189" s="12" t="s">
        <v>81</v>
      </c>
      <c r="H189" s="12"/>
      <c r="I189" s="33"/>
      <c r="J189" s="339">
        <v>179196</v>
      </c>
      <c r="K189" s="339">
        <v>187188</v>
      </c>
      <c r="L189" s="339">
        <v>179196</v>
      </c>
      <c r="M189" s="339">
        <v>185633</v>
      </c>
      <c r="N189" s="339">
        <v>180114</v>
      </c>
      <c r="O189" s="339">
        <v>178200</v>
      </c>
      <c r="P189" s="339">
        <v>157707</v>
      </c>
    </row>
    <row r="190" ht="24.95" customHeight="1" outlineLevel="1" spans="1:16">
      <c r="A190" s="25"/>
      <c r="B190" s="21" t="s">
        <v>976</v>
      </c>
      <c r="C190" s="12" t="s">
        <v>977</v>
      </c>
      <c r="D190" s="12" t="s">
        <v>977</v>
      </c>
      <c r="E190" s="12" t="s">
        <v>45</v>
      </c>
      <c r="F190" s="12" t="s">
        <v>34</v>
      </c>
      <c r="G190" s="12" t="s">
        <v>81</v>
      </c>
      <c r="H190" s="12"/>
      <c r="I190" s="33"/>
      <c r="J190" s="339">
        <v>3509924</v>
      </c>
      <c r="K190" s="339">
        <v>3172313</v>
      </c>
      <c r="L190" s="339">
        <v>2980243</v>
      </c>
      <c r="M190" s="339">
        <v>3413859</v>
      </c>
      <c r="N190" s="339">
        <v>3322427</v>
      </c>
      <c r="O190" s="339">
        <v>3272622</v>
      </c>
      <c r="P190" s="339">
        <v>2663760</v>
      </c>
    </row>
    <row r="191" ht="18.95" customHeight="1" outlineLevel="1" spans="1:16">
      <c r="A191" s="25"/>
      <c r="B191" s="21" t="s">
        <v>978</v>
      </c>
      <c r="C191" s="12" t="s">
        <v>979</v>
      </c>
      <c r="D191" s="12" t="s">
        <v>979</v>
      </c>
      <c r="E191" s="12" t="s">
        <v>45</v>
      </c>
      <c r="F191" s="12" t="s">
        <v>34</v>
      </c>
      <c r="G191" s="12" t="s">
        <v>81</v>
      </c>
      <c r="H191" s="12"/>
      <c r="I191" s="33"/>
      <c r="J191" s="339">
        <v>79</v>
      </c>
      <c r="K191" s="339">
        <v>62</v>
      </c>
      <c r="L191" s="339">
        <v>70</v>
      </c>
      <c r="M191" s="339">
        <v>92</v>
      </c>
      <c r="N191" s="339">
        <v>87</v>
      </c>
      <c r="O191" s="339">
        <v>60</v>
      </c>
      <c r="P191" s="339">
        <v>61</v>
      </c>
    </row>
    <row r="192" ht="18.95" customHeight="1" outlineLevel="1" spans="1:16">
      <c r="A192" s="25"/>
      <c r="B192" s="21" t="s">
        <v>980</v>
      </c>
      <c r="C192" s="12" t="s">
        <v>981</v>
      </c>
      <c r="D192" s="12" t="s">
        <v>981</v>
      </c>
      <c r="E192" s="12" t="s">
        <v>45</v>
      </c>
      <c r="F192" s="12" t="s">
        <v>34</v>
      </c>
      <c r="G192" s="12" t="s">
        <v>81</v>
      </c>
      <c r="H192" s="48"/>
      <c r="I192" s="35"/>
      <c r="J192" s="339">
        <v>3537</v>
      </c>
      <c r="K192" s="339">
        <v>3022</v>
      </c>
      <c r="L192" s="339">
        <v>2615</v>
      </c>
      <c r="M192" s="339">
        <v>3662</v>
      </c>
      <c r="N192" s="339">
        <v>3179</v>
      </c>
      <c r="O192" s="339">
        <v>3210</v>
      </c>
      <c r="P192" s="339">
        <v>3455</v>
      </c>
    </row>
    <row r="193" ht="18.95" customHeight="1" outlineLevel="1" spans="1:18">
      <c r="A193" s="25"/>
      <c r="B193" s="21" t="s">
        <v>982</v>
      </c>
      <c r="C193" s="12" t="s">
        <v>983</v>
      </c>
      <c r="D193" s="12" t="s">
        <v>983</v>
      </c>
      <c r="E193" s="379" t="s">
        <v>984</v>
      </c>
      <c r="F193" s="12" t="s">
        <v>34</v>
      </c>
      <c r="G193" s="12" t="s">
        <v>81</v>
      </c>
      <c r="H193" s="48"/>
      <c r="I193" s="35"/>
      <c r="J193" s="316">
        <v>17870</v>
      </c>
      <c r="K193" s="316">
        <v>4301</v>
      </c>
      <c r="L193" s="316">
        <v>2791</v>
      </c>
      <c r="M193" s="316">
        <v>4260</v>
      </c>
      <c r="N193" s="316">
        <v>3657</v>
      </c>
      <c r="O193" s="316">
        <v>3465</v>
      </c>
      <c r="P193" s="316">
        <v>2695</v>
      </c>
      <c r="Q193" s="388"/>
      <c r="R193" s="389" t="s">
        <v>985</v>
      </c>
    </row>
    <row r="194" ht="18.95" customHeight="1" outlineLevel="1" spans="1:16">
      <c r="A194" s="25"/>
      <c r="B194" s="21" t="s">
        <v>986</v>
      </c>
      <c r="C194" s="12" t="s">
        <v>987</v>
      </c>
      <c r="D194" s="12" t="s">
        <v>988</v>
      </c>
      <c r="E194" s="356" t="s">
        <v>989</v>
      </c>
      <c r="F194" s="12" t="s">
        <v>34</v>
      </c>
      <c r="G194" s="12" t="s">
        <v>46</v>
      </c>
      <c r="H194" s="48"/>
      <c r="I194" s="35"/>
      <c r="J194" s="383">
        <v>4.68</v>
      </c>
      <c r="K194" s="143">
        <v>93.78</v>
      </c>
      <c r="L194" s="143">
        <v>94.59</v>
      </c>
      <c r="M194" s="143">
        <v>94.54</v>
      </c>
      <c r="N194" s="143">
        <v>94.67</v>
      </c>
      <c r="O194" s="143">
        <v>94.47</v>
      </c>
      <c r="P194" s="143">
        <v>94.11</v>
      </c>
    </row>
    <row r="195" ht="18.95" customHeight="1" outlineLevel="1" spans="1:16">
      <c r="A195" s="25"/>
      <c r="B195" s="21"/>
      <c r="C195" s="12"/>
      <c r="D195" s="12" t="s">
        <v>990</v>
      </c>
      <c r="E195" s="356" t="s">
        <v>989</v>
      </c>
      <c r="F195" s="12" t="s">
        <v>34</v>
      </c>
      <c r="G195" s="12" t="s">
        <v>46</v>
      </c>
      <c r="H195" s="48"/>
      <c r="I195" s="35"/>
      <c r="J195" s="384">
        <v>84.64</v>
      </c>
      <c r="K195" s="143">
        <v>87.17</v>
      </c>
      <c r="L195" s="143">
        <v>86.65</v>
      </c>
      <c r="M195" s="143">
        <v>87.76</v>
      </c>
      <c r="N195" s="143">
        <v>88.52</v>
      </c>
      <c r="O195" s="143">
        <v>88.58</v>
      </c>
      <c r="P195" s="143">
        <v>89.94</v>
      </c>
    </row>
    <row r="196" ht="18.95" customHeight="1" outlineLevel="1" spans="1:16">
      <c r="A196" s="25"/>
      <c r="B196" s="21" t="s">
        <v>991</v>
      </c>
      <c r="C196" s="12" t="s">
        <v>89</v>
      </c>
      <c r="D196" s="12" t="s">
        <v>89</v>
      </c>
      <c r="E196" s="12" t="s">
        <v>45</v>
      </c>
      <c r="F196" s="12" t="s">
        <v>34</v>
      </c>
      <c r="G196" s="12" t="s">
        <v>76</v>
      </c>
      <c r="H196" s="48"/>
      <c r="I196" s="35"/>
      <c r="J196" s="385">
        <v>0.51</v>
      </c>
      <c r="K196" s="39">
        <v>0.51</v>
      </c>
      <c r="L196" s="96" t="s">
        <v>992</v>
      </c>
      <c r="M196" s="39">
        <v>0.71</v>
      </c>
      <c r="N196" s="39">
        <v>0.99</v>
      </c>
      <c r="O196" s="39">
        <v>1</v>
      </c>
      <c r="P196" s="39">
        <v>1.04</v>
      </c>
    </row>
    <row r="197" ht="18.95" customHeight="1" outlineLevel="1" spans="1:18">
      <c r="A197" s="25"/>
      <c r="B197" s="21" t="s">
        <v>993</v>
      </c>
      <c r="C197" s="12" t="s">
        <v>79</v>
      </c>
      <c r="D197" s="12" t="s">
        <v>79</v>
      </c>
      <c r="E197" s="379" t="s">
        <v>80</v>
      </c>
      <c r="F197" s="12" t="s">
        <v>34</v>
      </c>
      <c r="G197" s="12" t="s">
        <v>81</v>
      </c>
      <c r="H197" s="48"/>
      <c r="I197" s="35"/>
      <c r="J197" s="386">
        <v>26</v>
      </c>
      <c r="K197" s="387" t="s">
        <v>994</v>
      </c>
      <c r="L197" s="387" t="s">
        <v>995</v>
      </c>
      <c r="M197" s="387" t="s">
        <v>996</v>
      </c>
      <c r="N197" s="387" t="s">
        <v>994</v>
      </c>
      <c r="O197" s="387" t="s">
        <v>997</v>
      </c>
      <c r="P197" s="387" t="s">
        <v>995</v>
      </c>
      <c r="Q197" s="388"/>
      <c r="R197" s="389" t="s">
        <v>998</v>
      </c>
    </row>
    <row r="198" ht="27.95" customHeight="1" outlineLevel="1" spans="1:18">
      <c r="A198" s="21"/>
      <c r="B198" s="21" t="s">
        <v>951</v>
      </c>
      <c r="C198" s="12" t="s">
        <v>999</v>
      </c>
      <c r="D198" s="12" t="s">
        <v>999</v>
      </c>
      <c r="E198" s="379" t="s">
        <v>80</v>
      </c>
      <c r="F198" s="12" t="s">
        <v>34</v>
      </c>
      <c r="G198" s="12" t="s">
        <v>1000</v>
      </c>
      <c r="H198" s="48"/>
      <c r="I198" s="35"/>
      <c r="J198" s="351">
        <v>96.93</v>
      </c>
      <c r="K198" s="351">
        <v>100</v>
      </c>
      <c r="L198" s="351">
        <v>97.5</v>
      </c>
      <c r="M198" s="351">
        <v>98.33</v>
      </c>
      <c r="N198" s="351">
        <v>96.83</v>
      </c>
      <c r="O198" s="351">
        <v>97.18</v>
      </c>
      <c r="P198" s="351">
        <v>97.06</v>
      </c>
      <c r="Q198" s="388"/>
      <c r="R198" s="389" t="s">
        <v>1001</v>
      </c>
    </row>
    <row r="199" ht="20.1" customHeight="1" outlineLevel="1" spans="1:9">
      <c r="A199" s="24"/>
      <c r="B199" s="21"/>
      <c r="C199" s="12"/>
      <c r="D199" s="12"/>
      <c r="E199" s="12"/>
      <c r="F199" s="12"/>
      <c r="G199" s="12"/>
      <c r="H199" s="12"/>
      <c r="I199" s="33"/>
    </row>
    <row r="200" customFormat="1" ht="14.1" customHeight="1" spans="1:9">
      <c r="A200" s="44" t="s">
        <v>1002</v>
      </c>
      <c r="B200" s="19"/>
      <c r="C200" s="19"/>
      <c r="D200" s="19"/>
      <c r="E200" s="19"/>
      <c r="F200" s="19"/>
      <c r="G200" s="19"/>
      <c r="H200" s="19"/>
      <c r="I200" s="34"/>
    </row>
    <row r="201" ht="30.95" customHeight="1" outlineLevel="1" spans="1:16">
      <c r="A201" s="380" t="s">
        <v>92</v>
      </c>
      <c r="B201" s="46" t="s">
        <v>1003</v>
      </c>
      <c r="C201" s="12" t="s">
        <v>1004</v>
      </c>
      <c r="D201" s="22" t="s">
        <v>1005</v>
      </c>
      <c r="E201" s="23" t="s">
        <v>16</v>
      </c>
      <c r="F201" s="24" t="s">
        <v>17</v>
      </c>
      <c r="G201" s="24" t="s">
        <v>18</v>
      </c>
      <c r="H201" s="23"/>
      <c r="I201" s="35"/>
      <c r="K201" s="340">
        <f>25750/10000</f>
        <v>2.575</v>
      </c>
      <c r="L201" s="340">
        <v>3.575</v>
      </c>
      <c r="M201" s="340">
        <v>7.725</v>
      </c>
      <c r="N201" s="340">
        <v>19.075</v>
      </c>
      <c r="O201" s="340">
        <v>19.075</v>
      </c>
      <c r="P201" s="340">
        <v>50.375</v>
      </c>
    </row>
    <row r="202" ht="30.95" customHeight="1" outlineLevel="1" spans="1:16">
      <c r="A202" s="380"/>
      <c r="B202" s="46" t="s">
        <v>1006</v>
      </c>
      <c r="C202" s="12" t="s">
        <v>1007</v>
      </c>
      <c r="D202" s="22" t="s">
        <v>1008</v>
      </c>
      <c r="E202" s="23" t="s">
        <v>16</v>
      </c>
      <c r="F202" s="24" t="s">
        <v>17</v>
      </c>
      <c r="G202" s="24" t="s">
        <v>46</v>
      </c>
      <c r="H202" s="23"/>
      <c r="I202" s="35"/>
      <c r="K202" s="341">
        <f t="shared" ref="K202:P202" si="4">K201/K5*100</f>
        <v>13.5170603674541</v>
      </c>
      <c r="L202" s="341">
        <f t="shared" si="4"/>
        <v>15.4094827586207</v>
      </c>
      <c r="M202" s="341">
        <f t="shared" si="4"/>
        <v>26.2755102040816</v>
      </c>
      <c r="N202" s="341">
        <f t="shared" si="4"/>
        <v>39.0241407528642</v>
      </c>
      <c r="O202" s="341">
        <f t="shared" si="4"/>
        <v>34.1539838854073</v>
      </c>
      <c r="P202" s="341">
        <f t="shared" si="4"/>
        <v>48.6104409919907</v>
      </c>
    </row>
    <row r="203" outlineLevel="1" spans="1:16">
      <c r="A203" s="45" t="s">
        <v>518</v>
      </c>
      <c r="B203" s="46" t="s">
        <v>953</v>
      </c>
      <c r="C203" s="52" t="s">
        <v>1009</v>
      </c>
      <c r="D203" s="52" t="s">
        <v>1010</v>
      </c>
      <c r="E203" s="52" t="s">
        <v>1011</v>
      </c>
      <c r="F203" s="52" t="s">
        <v>17</v>
      </c>
      <c r="G203" s="52" t="s">
        <v>1012</v>
      </c>
      <c r="H203" s="52"/>
      <c r="I203" s="33"/>
      <c r="J203" s="3">
        <v>500</v>
      </c>
      <c r="K203" s="3">
        <v>500</v>
      </c>
      <c r="L203" s="3">
        <v>500</v>
      </c>
      <c r="M203" s="3">
        <v>500</v>
      </c>
      <c r="N203" s="3">
        <v>500</v>
      </c>
      <c r="O203" s="3">
        <v>500</v>
      </c>
      <c r="P203" s="3">
        <v>500</v>
      </c>
    </row>
    <row r="204" outlineLevel="1" spans="1:9">
      <c r="A204" s="47"/>
      <c r="B204" s="46" t="s">
        <v>955</v>
      </c>
      <c r="C204" s="52" t="s">
        <v>1013</v>
      </c>
      <c r="D204" s="52" t="s">
        <v>1013</v>
      </c>
      <c r="E204" s="52" t="s">
        <v>75</v>
      </c>
      <c r="F204" s="52" t="s">
        <v>17</v>
      </c>
      <c r="G204" s="52" t="s">
        <v>523</v>
      </c>
      <c r="H204" s="52"/>
      <c r="I204" s="33"/>
    </row>
    <row r="205" outlineLevel="1" spans="1:9">
      <c r="A205" s="47"/>
      <c r="B205" s="46" t="s">
        <v>1014</v>
      </c>
      <c r="C205" s="52" t="s">
        <v>1015</v>
      </c>
      <c r="D205" s="52" t="s">
        <v>1016</v>
      </c>
      <c r="E205" s="52" t="s">
        <v>75</v>
      </c>
      <c r="F205" s="52" t="s">
        <v>34</v>
      </c>
      <c r="G205" s="52" t="s">
        <v>76</v>
      </c>
      <c r="H205" s="52"/>
      <c r="I205" s="33"/>
    </row>
    <row r="206" outlineLevel="1" spans="1:9">
      <c r="A206" s="47"/>
      <c r="B206" s="46" t="s">
        <v>1017</v>
      </c>
      <c r="C206" s="381" t="s">
        <v>1018</v>
      </c>
      <c r="D206" s="52" t="s">
        <v>1019</v>
      </c>
      <c r="E206" s="52" t="s">
        <v>75</v>
      </c>
      <c r="F206" s="52" t="s">
        <v>34</v>
      </c>
      <c r="G206" s="52" t="s">
        <v>46</v>
      </c>
      <c r="H206" s="52"/>
      <c r="I206" s="33"/>
    </row>
    <row r="207" ht="14.25" outlineLevel="1" spans="1:9">
      <c r="A207" s="47"/>
      <c r="B207" s="46"/>
      <c r="C207" s="48" t="s">
        <v>535</v>
      </c>
      <c r="D207" s="48" t="s">
        <v>535</v>
      </c>
      <c r="E207" s="48" t="s">
        <v>536</v>
      </c>
      <c r="F207" s="12" t="s">
        <v>34</v>
      </c>
      <c r="G207" s="12" t="s">
        <v>196</v>
      </c>
      <c r="H207" s="52"/>
      <c r="I207" s="33"/>
    </row>
    <row r="208" ht="14.25" outlineLevel="1" spans="1:9">
      <c r="A208" s="47"/>
      <c r="B208" s="46"/>
      <c r="C208" s="23" t="s">
        <v>537</v>
      </c>
      <c r="D208" s="48" t="s">
        <v>538</v>
      </c>
      <c r="E208" s="48" t="s">
        <v>536</v>
      </c>
      <c r="F208" s="12" t="s">
        <v>34</v>
      </c>
      <c r="G208" s="12" t="s">
        <v>196</v>
      </c>
      <c r="H208" s="52"/>
      <c r="I208" s="33"/>
    </row>
    <row r="209" ht="14.25" outlineLevel="1" spans="1:22">
      <c r="A209" s="47"/>
      <c r="B209" s="46" t="s">
        <v>1020</v>
      </c>
      <c r="C209" s="54" t="s">
        <v>540</v>
      </c>
      <c r="D209" s="55" t="s">
        <v>541</v>
      </c>
      <c r="E209" s="48" t="s">
        <v>536</v>
      </c>
      <c r="F209" s="55" t="s">
        <v>17</v>
      </c>
      <c r="G209" s="55" t="s">
        <v>196</v>
      </c>
      <c r="H209" s="55"/>
      <c r="I209" s="62"/>
      <c r="J209" s="316">
        <v>5</v>
      </c>
      <c r="K209" s="316">
        <v>2</v>
      </c>
      <c r="L209" s="316">
        <v>2</v>
      </c>
      <c r="M209" s="316">
        <v>2</v>
      </c>
      <c r="N209" s="316">
        <v>3</v>
      </c>
      <c r="O209" s="316">
        <v>3</v>
      </c>
      <c r="P209" s="316">
        <v>3</v>
      </c>
      <c r="Q209" s="567" t="s">
        <v>1021</v>
      </c>
      <c r="R209" s="61"/>
      <c r="S209" s="316"/>
      <c r="T209" s="61"/>
      <c r="U209" s="316"/>
      <c r="V209" s="316"/>
    </row>
    <row r="210" ht="14.25" outlineLevel="1" spans="1:22">
      <c r="A210" s="47"/>
      <c r="B210" s="46" t="s">
        <v>1022</v>
      </c>
      <c r="C210" s="54" t="s">
        <v>543</v>
      </c>
      <c r="D210" s="55" t="s">
        <v>544</v>
      </c>
      <c r="E210" s="48" t="s">
        <v>536</v>
      </c>
      <c r="F210" s="55" t="s">
        <v>17</v>
      </c>
      <c r="G210" s="55" t="s">
        <v>196</v>
      </c>
      <c r="H210" s="55"/>
      <c r="I210" s="62"/>
      <c r="J210" s="316">
        <v>1</v>
      </c>
      <c r="K210" s="316">
        <v>0</v>
      </c>
      <c r="L210" s="316">
        <v>0</v>
      </c>
      <c r="M210" s="316">
        <v>0</v>
      </c>
      <c r="N210" s="316">
        <v>0</v>
      </c>
      <c r="O210" s="316">
        <v>0</v>
      </c>
      <c r="P210" s="316">
        <v>0</v>
      </c>
      <c r="Q210" s="567" t="s">
        <v>1021</v>
      </c>
      <c r="R210" s="61"/>
      <c r="S210" s="316"/>
      <c r="T210" s="61"/>
      <c r="U210" s="316"/>
      <c r="V210" s="316"/>
    </row>
    <row r="211" ht="14.25" outlineLevel="1" spans="1:22">
      <c r="A211" s="47"/>
      <c r="B211" s="46" t="s">
        <v>1023</v>
      </c>
      <c r="C211" s="54" t="s">
        <v>545</v>
      </c>
      <c r="D211" s="55" t="s">
        <v>546</v>
      </c>
      <c r="E211" s="48" t="s">
        <v>536</v>
      </c>
      <c r="F211" s="55" t="s">
        <v>17</v>
      </c>
      <c r="G211" s="55" t="s">
        <v>196</v>
      </c>
      <c r="H211" s="55"/>
      <c r="I211" s="62"/>
      <c r="J211" s="316">
        <v>0</v>
      </c>
      <c r="K211" s="316">
        <v>0</v>
      </c>
      <c r="L211" s="316">
        <v>0</v>
      </c>
      <c r="M211" s="316">
        <v>0</v>
      </c>
      <c r="N211" s="316">
        <v>0</v>
      </c>
      <c r="O211" s="316">
        <v>0</v>
      </c>
      <c r="P211" s="316">
        <v>0</v>
      </c>
      <c r="Q211" s="567" t="s">
        <v>1021</v>
      </c>
      <c r="R211" s="61"/>
      <c r="S211" s="316"/>
      <c r="T211" s="61"/>
      <c r="U211" s="316"/>
      <c r="V211" s="316"/>
    </row>
    <row r="212" ht="24" outlineLevel="1" spans="1:22">
      <c r="A212" s="47"/>
      <c r="B212" s="46" t="s">
        <v>1024</v>
      </c>
      <c r="C212" s="54" t="s">
        <v>548</v>
      </c>
      <c r="D212" s="382" t="s">
        <v>549</v>
      </c>
      <c r="E212" s="48" t="s">
        <v>536</v>
      </c>
      <c r="F212" s="55" t="s">
        <v>17</v>
      </c>
      <c r="G212" s="55" t="s">
        <v>196</v>
      </c>
      <c r="H212" s="55"/>
      <c r="I212" s="62"/>
      <c r="J212" s="316">
        <v>6</v>
      </c>
      <c r="K212" s="316">
        <v>2</v>
      </c>
      <c r="L212" s="316">
        <v>2</v>
      </c>
      <c r="M212" s="316">
        <v>2</v>
      </c>
      <c r="N212" s="316">
        <v>3</v>
      </c>
      <c r="O212" s="316">
        <v>3</v>
      </c>
      <c r="P212" s="316">
        <v>3</v>
      </c>
      <c r="Q212" s="567" t="s">
        <v>1021</v>
      </c>
      <c r="R212" s="61"/>
      <c r="S212" s="316"/>
      <c r="T212" s="61"/>
      <c r="U212" s="316"/>
      <c r="V212" s="316"/>
    </row>
    <row r="213" ht="24" outlineLevel="1" spans="1:9">
      <c r="A213" s="47"/>
      <c r="B213" s="46" t="s">
        <v>1025</v>
      </c>
      <c r="C213" s="54" t="s">
        <v>551</v>
      </c>
      <c r="D213" s="382" t="s">
        <v>552</v>
      </c>
      <c r="E213" s="55" t="s">
        <v>16</v>
      </c>
      <c r="F213" s="55" t="s">
        <v>17</v>
      </c>
      <c r="G213" s="55" t="s">
        <v>81</v>
      </c>
      <c r="H213" s="55"/>
      <c r="I213" s="62"/>
    </row>
    <row r="214" spans="1:1">
      <c r="A214" s="56"/>
    </row>
  </sheetData>
  <sheetProtection formatCells="0" insertHyperlinks="0" autoFilter="0"/>
  <autoFilter ref="A2:V174">
    <filterColumn colId="6">
      <filters blank="1">
        <filter val="人次"/>
        <filter val="万港币"/>
        <filter val="万英镑"/>
        <filter val="元"/>
        <filter val="万元"/>
        <filter val="万日元"/>
        <filter val="万欧元"/>
        <filter val="万美元"/>
        <filter val="万加拿大元"/>
        <filter val="万澳大利亚元"/>
        <filter val="万"/>
        <filter val="户"/>
        <filter val="个"/>
      </filters>
    </filterColumn>
    <extLst/>
  </autoFilter>
  <mergeCells count="21">
    <mergeCell ref="A1:H1"/>
    <mergeCell ref="A3:H3"/>
    <mergeCell ref="A23:H23"/>
    <mergeCell ref="A24:H24"/>
    <mergeCell ref="A25:H25"/>
    <mergeCell ref="A152:H152"/>
    <mergeCell ref="A167:H167"/>
    <mergeCell ref="A176:H176"/>
    <mergeCell ref="A200:H200"/>
    <mergeCell ref="A4:A16"/>
    <mergeCell ref="A17:A22"/>
    <mergeCell ref="A26:A27"/>
    <mergeCell ref="A28:A151"/>
    <mergeCell ref="A153:A154"/>
    <mergeCell ref="A155:A166"/>
    <mergeCell ref="A168:A169"/>
    <mergeCell ref="A170:A174"/>
    <mergeCell ref="A177:A178"/>
    <mergeCell ref="A179:A198"/>
    <mergeCell ref="A201:A202"/>
    <mergeCell ref="A203:A213"/>
  </mergeCells>
  <pageMargins left="0.7" right="0.7" top="0.75" bottom="0.75"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91"/>
  <sheetViews>
    <sheetView zoomScale="80" zoomScaleNormal="80" workbookViewId="0">
      <pane ySplit="1" topLeftCell="A21" activePane="bottomLeft" state="frozen"/>
      <selection/>
      <selection pane="bottomLeft" activeCell="R15" sqref="L15:R15"/>
    </sheetView>
  </sheetViews>
  <sheetFormatPr defaultColWidth="9" defaultRowHeight="12"/>
  <cols>
    <col min="1" max="1" width="6.875" style="237" customWidth="1"/>
    <col min="2" max="2" width="5.125" style="237" hidden="1" customWidth="1"/>
    <col min="3" max="3" width="24" style="237" customWidth="1"/>
    <col min="4" max="4" width="17.625" style="237" customWidth="1"/>
    <col min="5" max="5" width="13.7583333333333" style="237" customWidth="1"/>
    <col min="6" max="6" width="7.625" style="237" customWidth="1"/>
    <col min="7" max="7" width="10.375" style="237" customWidth="1"/>
    <col min="8" max="8" width="28" style="237" customWidth="1"/>
    <col min="9" max="9" width="21.2583333333333" style="5" customWidth="1"/>
    <col min="10" max="10" width="9.75833333333333" style="5" customWidth="1"/>
    <col min="11" max="11" width="61.5" style="5" customWidth="1"/>
    <col min="12" max="12" width="12.7583333333333" style="5" customWidth="1"/>
    <col min="13" max="13" width="11.125" style="5" customWidth="1"/>
    <col min="14" max="14" width="10.875" style="5" customWidth="1"/>
    <col min="15" max="15" width="12.7583333333333" style="5" customWidth="1"/>
    <col min="16" max="16" width="12.5" style="5" customWidth="1"/>
    <col min="17" max="17" width="11" style="5" customWidth="1"/>
    <col min="18" max="19" width="14.5" style="5" customWidth="1"/>
    <col min="20" max="16384" width="9" style="5"/>
  </cols>
  <sheetData>
    <row r="1" ht="27" spans="1:19">
      <c r="A1" s="238" t="s">
        <v>0</v>
      </c>
      <c r="B1" s="239" t="s">
        <v>1</v>
      </c>
      <c r="C1" s="239" t="s">
        <v>2</v>
      </c>
      <c r="D1" s="239" t="s">
        <v>3</v>
      </c>
      <c r="E1" s="239" t="s">
        <v>4</v>
      </c>
      <c r="F1" s="240" t="s">
        <v>5</v>
      </c>
      <c r="G1" s="240" t="s">
        <v>6</v>
      </c>
      <c r="H1" s="240" t="s">
        <v>7</v>
      </c>
      <c r="I1" s="273" t="s">
        <v>8</v>
      </c>
      <c r="J1" s="273" t="s">
        <v>9</v>
      </c>
      <c r="K1" s="274" t="s">
        <v>10</v>
      </c>
      <c r="L1" s="275">
        <v>45688</v>
      </c>
      <c r="M1" s="275">
        <v>45716</v>
      </c>
      <c r="N1" s="275">
        <v>45747</v>
      </c>
      <c r="O1" s="275">
        <v>45777</v>
      </c>
      <c r="P1" s="275">
        <v>45808</v>
      </c>
      <c r="Q1" s="275">
        <v>45838</v>
      </c>
      <c r="R1" s="307">
        <v>45869</v>
      </c>
      <c r="S1" s="307" t="s">
        <v>11</v>
      </c>
    </row>
    <row r="2" s="236" customFormat="1" ht="13.5" spans="1:19">
      <c r="A2" s="19" t="s">
        <v>12</v>
      </c>
      <c r="B2" s="19"/>
      <c r="C2" s="19"/>
      <c r="D2" s="19"/>
      <c r="E2" s="19"/>
      <c r="F2" s="19"/>
      <c r="G2" s="19"/>
      <c r="H2" s="19"/>
      <c r="I2" s="276"/>
      <c r="J2" s="276"/>
      <c r="K2" s="277"/>
      <c r="L2" s="278"/>
      <c r="M2" s="278"/>
      <c r="N2" s="278"/>
      <c r="O2" s="278"/>
      <c r="P2" s="278"/>
      <c r="Q2" s="278"/>
      <c r="R2" s="278"/>
      <c r="S2" s="278"/>
    </row>
    <row r="3" ht="156" outlineLevel="1" spans="1:19">
      <c r="A3" s="241" t="s">
        <v>13</v>
      </c>
      <c r="B3" s="242"/>
      <c r="C3" s="243" t="s">
        <v>14</v>
      </c>
      <c r="D3" s="244" t="s">
        <v>15</v>
      </c>
      <c r="E3" s="245" t="s">
        <v>16</v>
      </c>
      <c r="F3" s="243" t="s">
        <v>17</v>
      </c>
      <c r="G3" s="243" t="s">
        <v>18</v>
      </c>
      <c r="H3" s="246" t="s">
        <v>19</v>
      </c>
      <c r="I3" s="253" t="s">
        <v>20</v>
      </c>
      <c r="J3" s="267" t="s">
        <v>1026</v>
      </c>
      <c r="K3" s="243" t="s">
        <v>1027</v>
      </c>
      <c r="L3" s="279"/>
      <c r="M3" s="279"/>
      <c r="N3" s="280"/>
      <c r="O3" s="280"/>
      <c r="P3" s="280"/>
      <c r="Q3" s="280">
        <f>4.5+90.48</f>
        <v>94.98</v>
      </c>
      <c r="R3" s="280"/>
      <c r="S3" s="280"/>
    </row>
    <row r="4" ht="36" outlineLevel="1" spans="1:19">
      <c r="A4" s="247"/>
      <c r="B4" s="242"/>
      <c r="C4" s="243" t="s">
        <v>21</v>
      </c>
      <c r="D4" s="244" t="s">
        <v>22</v>
      </c>
      <c r="E4" s="245" t="s">
        <v>16</v>
      </c>
      <c r="F4" s="243" t="s">
        <v>17</v>
      </c>
      <c r="G4" s="243" t="s">
        <v>18</v>
      </c>
      <c r="H4" s="248" t="s">
        <v>23</v>
      </c>
      <c r="I4" s="253"/>
      <c r="J4" s="267" t="s">
        <v>1026</v>
      </c>
      <c r="K4" s="243" t="s">
        <v>1028</v>
      </c>
      <c r="L4" s="279"/>
      <c r="M4" s="279"/>
      <c r="N4" s="280"/>
      <c r="O4" s="280"/>
      <c r="P4" s="280"/>
      <c r="Q4" s="280"/>
      <c r="R4" s="280"/>
      <c r="S4" s="280"/>
    </row>
    <row r="5" ht="36" outlineLevel="1" spans="1:19">
      <c r="A5" s="247"/>
      <c r="B5" s="242"/>
      <c r="C5" s="243" t="s">
        <v>21</v>
      </c>
      <c r="D5" s="244" t="s">
        <v>24</v>
      </c>
      <c r="E5" s="245" t="s">
        <v>16</v>
      </c>
      <c r="F5" s="243" t="s">
        <v>17</v>
      </c>
      <c r="G5" s="243" t="s">
        <v>18</v>
      </c>
      <c r="H5" s="248" t="s">
        <v>25</v>
      </c>
      <c r="I5" s="253"/>
      <c r="J5" s="267" t="s">
        <v>1026</v>
      </c>
      <c r="K5" s="243" t="s">
        <v>1029</v>
      </c>
      <c r="L5" s="279"/>
      <c r="M5" s="279"/>
      <c r="N5" s="280"/>
      <c r="O5" s="280"/>
      <c r="P5" s="280"/>
      <c r="Q5" s="280"/>
      <c r="R5" s="280"/>
      <c r="S5" s="280"/>
    </row>
    <row r="6" ht="36" outlineLevel="1" spans="1:19">
      <c r="A6" s="247"/>
      <c r="B6" s="242"/>
      <c r="C6" s="243" t="s">
        <v>21</v>
      </c>
      <c r="D6" s="244" t="s">
        <v>26</v>
      </c>
      <c r="E6" s="245" t="s">
        <v>16</v>
      </c>
      <c r="F6" s="243" t="s">
        <v>17</v>
      </c>
      <c r="G6" s="243" t="s">
        <v>18</v>
      </c>
      <c r="H6" s="248" t="s">
        <v>27</v>
      </c>
      <c r="I6" s="253"/>
      <c r="J6" s="267" t="s">
        <v>1026</v>
      </c>
      <c r="K6" s="245" t="s">
        <v>1030</v>
      </c>
      <c r="L6" s="279"/>
      <c r="M6" s="279"/>
      <c r="N6" s="280"/>
      <c r="O6" s="280"/>
      <c r="P6" s="280"/>
      <c r="Q6" s="280"/>
      <c r="R6" s="280"/>
      <c r="S6" s="280"/>
    </row>
    <row r="7" ht="36" outlineLevel="1" spans="1:19">
      <c r="A7" s="247"/>
      <c r="B7" s="242"/>
      <c r="C7" s="243" t="s">
        <v>21</v>
      </c>
      <c r="D7" s="244" t="s">
        <v>28</v>
      </c>
      <c r="E7" s="245" t="s">
        <v>16</v>
      </c>
      <c r="F7" s="243" t="s">
        <v>17</v>
      </c>
      <c r="G7" s="243" t="s">
        <v>18</v>
      </c>
      <c r="H7" s="248" t="s">
        <v>29</v>
      </c>
      <c r="I7" s="253"/>
      <c r="J7" s="267" t="s">
        <v>1026</v>
      </c>
      <c r="K7" s="245" t="s">
        <v>1031</v>
      </c>
      <c r="L7" s="279"/>
      <c r="M7" s="279"/>
      <c r="N7" s="280"/>
      <c r="O7" s="280"/>
      <c r="P7" s="280"/>
      <c r="Q7" s="280"/>
      <c r="R7" s="280"/>
      <c r="S7" s="280"/>
    </row>
    <row r="8" ht="36" outlineLevel="1" spans="1:19">
      <c r="A8" s="247"/>
      <c r="B8" s="242"/>
      <c r="C8" s="243" t="s">
        <v>21</v>
      </c>
      <c r="D8" s="244" t="s">
        <v>30</v>
      </c>
      <c r="E8" s="245" t="s">
        <v>16</v>
      </c>
      <c r="F8" s="243" t="s">
        <v>17</v>
      </c>
      <c r="G8" s="243" t="s">
        <v>18</v>
      </c>
      <c r="H8" s="248" t="s">
        <v>31</v>
      </c>
      <c r="I8" s="253"/>
      <c r="J8" s="267" t="s">
        <v>1026</v>
      </c>
      <c r="K8" s="245" t="s">
        <v>1032</v>
      </c>
      <c r="L8" s="279"/>
      <c r="M8" s="279"/>
      <c r="N8" s="280"/>
      <c r="O8" s="280"/>
      <c r="P8" s="280"/>
      <c r="Q8" s="280"/>
      <c r="R8" s="280"/>
      <c r="S8" s="280"/>
    </row>
    <row r="9" ht="36" outlineLevel="1" spans="1:19">
      <c r="A9" s="247"/>
      <c r="B9" s="242"/>
      <c r="C9" s="243" t="s">
        <v>21</v>
      </c>
      <c r="D9" s="244" t="s">
        <v>173</v>
      </c>
      <c r="E9" s="245" t="s">
        <v>16</v>
      </c>
      <c r="F9" s="243" t="s">
        <v>17</v>
      </c>
      <c r="G9" s="243" t="s">
        <v>18</v>
      </c>
      <c r="H9" s="248" t="s">
        <v>174</v>
      </c>
      <c r="I9" s="253"/>
      <c r="J9" s="267" t="s">
        <v>1026</v>
      </c>
      <c r="K9" s="245" t="s">
        <v>1033</v>
      </c>
      <c r="L9" s="279"/>
      <c r="M9" s="279"/>
      <c r="N9" s="280"/>
      <c r="O9" s="280"/>
      <c r="P9" s="280"/>
      <c r="Q9" s="280"/>
      <c r="R9" s="280"/>
      <c r="S9" s="308"/>
    </row>
    <row r="10" ht="14.25" outlineLevel="1" spans="1:19">
      <c r="A10" s="247"/>
      <c r="B10" s="242"/>
      <c r="C10" s="243" t="s">
        <v>32</v>
      </c>
      <c r="D10" s="244" t="s">
        <v>22</v>
      </c>
      <c r="E10" s="243" t="s">
        <v>33</v>
      </c>
      <c r="F10" s="243" t="s">
        <v>34</v>
      </c>
      <c r="G10" s="243" t="s">
        <v>18</v>
      </c>
      <c r="H10" s="244" t="s">
        <v>1034</v>
      </c>
      <c r="I10" s="281" t="s">
        <v>36</v>
      </c>
      <c r="J10" s="282" t="s">
        <v>1035</v>
      </c>
      <c r="K10" s="23"/>
      <c r="L10" s="283">
        <v>25461.223</v>
      </c>
      <c r="M10" s="283" t="s">
        <v>1036</v>
      </c>
      <c r="N10" s="283" t="s">
        <v>1037</v>
      </c>
      <c r="O10" s="283" t="s">
        <v>1038</v>
      </c>
      <c r="P10" s="283" t="s">
        <v>1039</v>
      </c>
      <c r="Q10" s="283" t="s">
        <v>1040</v>
      </c>
      <c r="R10" s="283" t="s">
        <v>1041</v>
      </c>
      <c r="S10" s="308"/>
    </row>
    <row r="11" ht="36" outlineLevel="1" spans="1:19">
      <c r="A11" s="247"/>
      <c r="B11" s="242"/>
      <c r="C11" s="243" t="s">
        <v>32</v>
      </c>
      <c r="D11" s="244" t="s">
        <v>24</v>
      </c>
      <c r="E11" s="243" t="s">
        <v>37</v>
      </c>
      <c r="F11" s="243" t="s">
        <v>34</v>
      </c>
      <c r="G11" s="243" t="s">
        <v>18</v>
      </c>
      <c r="H11" s="244" t="s">
        <v>1042</v>
      </c>
      <c r="I11" s="281"/>
      <c r="J11" s="267" t="s">
        <v>1026</v>
      </c>
      <c r="K11" s="23"/>
      <c r="L11" s="283">
        <f>L87/10000</f>
        <v>206217.6</v>
      </c>
      <c r="M11" s="283">
        <f t="shared" ref="M11:Q11" si="0">M87/10000</f>
        <v>182116.2</v>
      </c>
      <c r="N11" s="283">
        <f t="shared" si="0"/>
        <v>157362.6</v>
      </c>
      <c r="O11" s="283">
        <f t="shared" si="0"/>
        <v>267898.3</v>
      </c>
      <c r="P11" s="283">
        <f t="shared" si="0"/>
        <v>162078.8</v>
      </c>
      <c r="Q11" s="283">
        <f t="shared" si="0"/>
        <v>135670.3</v>
      </c>
      <c r="R11" s="283">
        <v>223941.7</v>
      </c>
      <c r="S11" s="308"/>
    </row>
    <row r="12" ht="36" outlineLevel="1" spans="1:19">
      <c r="A12" s="247"/>
      <c r="B12" s="242"/>
      <c r="C12" s="243" t="s">
        <v>32</v>
      </c>
      <c r="D12" s="244" t="s">
        <v>26</v>
      </c>
      <c r="E12" s="243" t="s">
        <v>37</v>
      </c>
      <c r="F12" s="243" t="s">
        <v>34</v>
      </c>
      <c r="G12" s="243" t="s">
        <v>18</v>
      </c>
      <c r="H12" s="244" t="s">
        <v>1043</v>
      </c>
      <c r="I12" s="281"/>
      <c r="J12" s="267" t="s">
        <v>1026</v>
      </c>
      <c r="K12" s="23"/>
      <c r="L12" s="283">
        <f t="shared" ref="L12:Q15" si="1">L88/10000</f>
        <v>117725.0355</v>
      </c>
      <c r="M12" s="283">
        <f t="shared" si="1"/>
        <v>92384.5735</v>
      </c>
      <c r="N12" s="283">
        <f t="shared" si="1"/>
        <v>80028.6425</v>
      </c>
      <c r="O12" s="283">
        <f t="shared" si="1"/>
        <v>86601.7782</v>
      </c>
      <c r="P12" s="283">
        <f t="shared" si="1"/>
        <v>58077.9263</v>
      </c>
      <c r="Q12" s="283">
        <f t="shared" si="1"/>
        <v>49662.5456</v>
      </c>
      <c r="R12" s="283">
        <v>87921.63</v>
      </c>
      <c r="S12" s="308"/>
    </row>
    <row r="13" ht="14.25" outlineLevel="1" spans="1:19">
      <c r="A13" s="247"/>
      <c r="B13" s="242"/>
      <c r="C13" s="243" t="s">
        <v>32</v>
      </c>
      <c r="D13" s="244" t="s">
        <v>28</v>
      </c>
      <c r="E13" s="243" t="s">
        <v>40</v>
      </c>
      <c r="F13" s="243" t="s">
        <v>34</v>
      </c>
      <c r="G13" s="243" t="s">
        <v>18</v>
      </c>
      <c r="H13" s="244" t="s">
        <v>1044</v>
      </c>
      <c r="I13" s="281"/>
      <c r="J13" s="282" t="s">
        <v>1035</v>
      </c>
      <c r="K13" s="23"/>
      <c r="L13" s="283">
        <f t="shared" si="1"/>
        <v>5123.0031</v>
      </c>
      <c r="M13" s="283">
        <f t="shared" si="1"/>
        <v>2481.994</v>
      </c>
      <c r="N13" s="283">
        <f t="shared" si="1"/>
        <v>4358.2153</v>
      </c>
      <c r="O13" s="283">
        <f t="shared" si="1"/>
        <v>1887.2896</v>
      </c>
      <c r="P13" s="283">
        <f t="shared" si="1"/>
        <v>1799.7846</v>
      </c>
      <c r="Q13" s="283">
        <v>1479.32</v>
      </c>
      <c r="R13" s="283">
        <v>3871.64</v>
      </c>
      <c r="S13" s="308"/>
    </row>
    <row r="14" ht="14.25" outlineLevel="1" spans="1:19">
      <c r="A14" s="247"/>
      <c r="B14" s="242"/>
      <c r="C14" s="243" t="s">
        <v>32</v>
      </c>
      <c r="D14" s="244" t="s">
        <v>30</v>
      </c>
      <c r="E14" s="243" t="s">
        <v>40</v>
      </c>
      <c r="F14" s="243" t="s">
        <v>34</v>
      </c>
      <c r="G14" s="243" t="s">
        <v>18</v>
      </c>
      <c r="H14" s="244" t="s">
        <v>1045</v>
      </c>
      <c r="I14" s="281"/>
      <c r="J14" s="282" t="s">
        <v>1035</v>
      </c>
      <c r="K14" s="23"/>
      <c r="L14" s="283">
        <f t="shared" si="1"/>
        <v>863</v>
      </c>
      <c r="M14" s="283">
        <f t="shared" si="1"/>
        <v>708.138</v>
      </c>
      <c r="N14" s="283">
        <f t="shared" si="1"/>
        <v>986.7552</v>
      </c>
      <c r="O14" s="283">
        <f t="shared" si="1"/>
        <v>805.1295</v>
      </c>
      <c r="P14" s="283">
        <f t="shared" si="1"/>
        <v>1111.8</v>
      </c>
      <c r="Q14" s="283">
        <v>1252</v>
      </c>
      <c r="R14" s="283">
        <v>2632.43</v>
      </c>
      <c r="S14" s="308"/>
    </row>
    <row r="15" ht="36" outlineLevel="1" spans="1:19">
      <c r="A15" s="247"/>
      <c r="B15" s="242"/>
      <c r="C15" s="243" t="s">
        <v>32</v>
      </c>
      <c r="D15" s="244" t="s">
        <v>173</v>
      </c>
      <c r="E15" s="243" t="s">
        <v>181</v>
      </c>
      <c r="F15" s="243" t="s">
        <v>34</v>
      </c>
      <c r="G15" s="243" t="s">
        <v>18</v>
      </c>
      <c r="H15" s="244" t="s">
        <v>1046</v>
      </c>
      <c r="I15" s="284"/>
      <c r="J15" s="267" t="s">
        <v>1026</v>
      </c>
      <c r="K15" s="23"/>
      <c r="L15" s="283">
        <f t="shared" si="1"/>
        <v>229114.5</v>
      </c>
      <c r="M15" s="283">
        <f t="shared" si="1"/>
        <v>229114.5</v>
      </c>
      <c r="N15" s="283">
        <f t="shared" si="1"/>
        <v>229426.5</v>
      </c>
      <c r="O15" s="283">
        <f t="shared" si="1"/>
        <v>229204.5</v>
      </c>
      <c r="P15" s="283">
        <f t="shared" si="1"/>
        <v>229388.5</v>
      </c>
      <c r="Q15" s="309">
        <v>229171.5</v>
      </c>
      <c r="R15" s="309">
        <v>228290.5</v>
      </c>
      <c r="S15" s="308"/>
    </row>
    <row r="16" ht="24" outlineLevel="1" spans="1:19">
      <c r="A16" s="247"/>
      <c r="B16" s="242"/>
      <c r="C16" s="243" t="s">
        <v>43</v>
      </c>
      <c r="D16" s="243" t="s">
        <v>1047</v>
      </c>
      <c r="E16" s="243" t="s">
        <v>45</v>
      </c>
      <c r="F16" s="243" t="s">
        <v>17</v>
      </c>
      <c r="G16" s="243" t="s">
        <v>46</v>
      </c>
      <c r="H16" s="243" t="s">
        <v>1048</v>
      </c>
      <c r="I16" s="282"/>
      <c r="J16" s="282" t="s">
        <v>1035</v>
      </c>
      <c r="K16" s="243" t="s">
        <v>48</v>
      </c>
      <c r="L16" s="279"/>
      <c r="M16" s="279"/>
      <c r="N16" s="280"/>
      <c r="O16" s="280"/>
      <c r="P16" s="280"/>
      <c r="Q16" s="280"/>
      <c r="R16" s="280"/>
      <c r="S16" s="280"/>
    </row>
    <row r="17" ht="36" outlineLevel="1" spans="1:19">
      <c r="A17" s="249"/>
      <c r="B17" s="242"/>
      <c r="C17" s="243" t="s">
        <v>49</v>
      </c>
      <c r="D17" s="243" t="s">
        <v>50</v>
      </c>
      <c r="E17" s="243" t="s">
        <v>45</v>
      </c>
      <c r="F17" s="243" t="s">
        <v>51</v>
      </c>
      <c r="G17" s="243" t="s">
        <v>18</v>
      </c>
      <c r="H17" s="243" t="s">
        <v>1049</v>
      </c>
      <c r="I17" s="285" t="s">
        <v>53</v>
      </c>
      <c r="J17" s="282" t="s">
        <v>1035</v>
      </c>
      <c r="K17" s="23"/>
      <c r="L17" s="279"/>
      <c r="M17" s="279"/>
      <c r="N17" s="280"/>
      <c r="O17" s="280"/>
      <c r="P17" s="280"/>
      <c r="Q17" s="280"/>
      <c r="R17" s="280"/>
      <c r="S17" s="280"/>
    </row>
    <row r="18" s="236" customFormat="1" ht="13.5" spans="1:19">
      <c r="A18" s="19" t="s">
        <v>54</v>
      </c>
      <c r="B18" s="19"/>
      <c r="C18" s="19"/>
      <c r="D18" s="19"/>
      <c r="E18" s="19"/>
      <c r="F18" s="19"/>
      <c r="G18" s="19"/>
      <c r="H18" s="19"/>
      <c r="I18" s="286"/>
      <c r="J18" s="286"/>
      <c r="K18" s="277"/>
      <c r="L18" s="278"/>
      <c r="M18" s="278"/>
      <c r="N18" s="278"/>
      <c r="O18" s="278"/>
      <c r="P18" s="278"/>
      <c r="Q18" s="278"/>
      <c r="R18" s="278"/>
      <c r="S18" s="278"/>
    </row>
    <row r="19" ht="48" outlineLevel="1" spans="1:19">
      <c r="A19" s="250" t="s">
        <v>55</v>
      </c>
      <c r="B19" s="251"/>
      <c r="C19" s="252" t="s">
        <v>14</v>
      </c>
      <c r="D19" s="253" t="s">
        <v>56</v>
      </c>
      <c r="E19" s="254" t="s">
        <v>16</v>
      </c>
      <c r="F19" s="252" t="s">
        <v>17</v>
      </c>
      <c r="G19" s="252" t="s">
        <v>18</v>
      </c>
      <c r="H19" s="252" t="s">
        <v>57</v>
      </c>
      <c r="I19" s="287" t="s">
        <v>20</v>
      </c>
      <c r="J19" s="267" t="s">
        <v>1026</v>
      </c>
      <c r="K19" s="272" t="s">
        <v>1050</v>
      </c>
      <c r="L19" s="288"/>
      <c r="M19" s="288"/>
      <c r="N19" s="288"/>
      <c r="O19" s="288"/>
      <c r="P19" s="288"/>
      <c r="Q19" s="288"/>
      <c r="R19" s="310"/>
      <c r="S19" s="310"/>
    </row>
    <row r="20" ht="24" outlineLevel="1" spans="1:19">
      <c r="A20" s="255"/>
      <c r="B20" s="251"/>
      <c r="C20" s="243" t="s">
        <v>58</v>
      </c>
      <c r="D20" s="243" t="s">
        <v>59</v>
      </c>
      <c r="E20" s="243" t="s">
        <v>45</v>
      </c>
      <c r="F20" s="243" t="s">
        <v>34</v>
      </c>
      <c r="G20" s="243" t="s">
        <v>60</v>
      </c>
      <c r="H20" s="243" t="s">
        <v>61</v>
      </c>
      <c r="I20" s="289"/>
      <c r="J20" s="282" t="s">
        <v>1035</v>
      </c>
      <c r="K20" s="272"/>
      <c r="L20" s="290">
        <v>13.66</v>
      </c>
      <c r="M20" s="290">
        <v>13.75</v>
      </c>
      <c r="N20" s="290">
        <v>14.81</v>
      </c>
      <c r="O20" s="290">
        <v>14.39</v>
      </c>
      <c r="P20" s="290">
        <v>14.94</v>
      </c>
      <c r="Q20" s="290">
        <v>14.97</v>
      </c>
      <c r="R20" s="290">
        <v>15.15</v>
      </c>
      <c r="S20" s="290"/>
    </row>
    <row r="21" ht="84" outlineLevel="1" spans="1:19">
      <c r="A21" s="255"/>
      <c r="B21" s="251"/>
      <c r="C21" s="252" t="s">
        <v>62</v>
      </c>
      <c r="D21" s="243" t="s">
        <v>63</v>
      </c>
      <c r="E21" s="252" t="s">
        <v>45</v>
      </c>
      <c r="F21" s="252" t="s">
        <v>51</v>
      </c>
      <c r="G21" s="252" t="s">
        <v>64</v>
      </c>
      <c r="H21" s="252" t="s">
        <v>1051</v>
      </c>
      <c r="I21" s="252"/>
      <c r="J21" s="252" t="s">
        <v>1035</v>
      </c>
      <c r="K21" s="262" t="s">
        <v>1052</v>
      </c>
      <c r="L21" s="288"/>
      <c r="M21" s="288"/>
      <c r="N21" s="288"/>
      <c r="O21" s="288"/>
      <c r="P21" s="288"/>
      <c r="Q21" s="288"/>
      <c r="R21" s="310"/>
      <c r="S21" s="310"/>
    </row>
    <row r="22" ht="24" outlineLevel="1" spans="1:19">
      <c r="A22" s="255"/>
      <c r="B22" s="251"/>
      <c r="C22" s="252" t="s">
        <v>66</v>
      </c>
      <c r="D22" s="243" t="s">
        <v>59</v>
      </c>
      <c r="E22" s="252" t="s">
        <v>45</v>
      </c>
      <c r="F22" s="252" t="s">
        <v>34</v>
      </c>
      <c r="G22" s="243" t="s">
        <v>60</v>
      </c>
      <c r="H22" s="243" t="s">
        <v>67</v>
      </c>
      <c r="I22" s="252"/>
      <c r="J22" s="252" t="s">
        <v>1035</v>
      </c>
      <c r="K22" s="272"/>
      <c r="L22" s="272">
        <v>67.83</v>
      </c>
      <c r="M22" s="272">
        <v>68.57</v>
      </c>
      <c r="N22" s="272">
        <v>69.66</v>
      </c>
      <c r="O22" s="272">
        <v>70.52</v>
      </c>
      <c r="P22" s="272">
        <v>71.43</v>
      </c>
      <c r="Q22" s="272">
        <v>72.29</v>
      </c>
      <c r="R22" s="272">
        <v>73.04</v>
      </c>
      <c r="S22" s="272"/>
    </row>
    <row r="23" ht="24" outlineLevel="1" spans="1:19">
      <c r="A23" s="255"/>
      <c r="B23" s="251"/>
      <c r="C23" s="252" t="s">
        <v>68</v>
      </c>
      <c r="D23" s="252" t="s">
        <v>68</v>
      </c>
      <c r="E23" s="252" t="s">
        <v>45</v>
      </c>
      <c r="F23" s="252" t="s">
        <v>17</v>
      </c>
      <c r="G23" s="252" t="s">
        <v>64</v>
      </c>
      <c r="H23" s="252" t="s">
        <v>1053</v>
      </c>
      <c r="I23" s="252"/>
      <c r="J23" s="252" t="s">
        <v>1035</v>
      </c>
      <c r="K23" s="272"/>
      <c r="L23" s="288"/>
      <c r="M23" s="288"/>
      <c r="N23" s="288"/>
      <c r="O23" s="288"/>
      <c r="P23" s="288"/>
      <c r="Q23" s="288"/>
      <c r="R23" s="310"/>
      <c r="S23" s="310"/>
    </row>
    <row r="24" ht="24" outlineLevel="1" spans="1:19">
      <c r="A24" s="255"/>
      <c r="B24" s="251"/>
      <c r="C24" s="253" t="s">
        <v>190</v>
      </c>
      <c r="D24" s="253" t="s">
        <v>190</v>
      </c>
      <c r="E24" s="253" t="s">
        <v>191</v>
      </c>
      <c r="F24" s="253" t="s">
        <v>17</v>
      </c>
      <c r="G24" s="253" t="s">
        <v>64</v>
      </c>
      <c r="H24" s="243" t="s">
        <v>192</v>
      </c>
      <c r="I24" s="287" t="s">
        <v>20</v>
      </c>
      <c r="J24" s="287" t="s">
        <v>1054</v>
      </c>
      <c r="K24" s="291" t="s">
        <v>1055</v>
      </c>
      <c r="L24" s="291"/>
      <c r="M24" s="291"/>
      <c r="N24" s="291"/>
      <c r="O24" s="291"/>
      <c r="P24" s="291"/>
      <c r="Q24" s="291"/>
      <c r="R24" s="272"/>
      <c r="S24" s="272"/>
    </row>
    <row r="25" s="236" customFormat="1" ht="13.5" spans="1:19">
      <c r="A25" s="19" t="s">
        <v>70</v>
      </c>
      <c r="B25" s="19"/>
      <c r="C25" s="19"/>
      <c r="D25" s="19"/>
      <c r="E25" s="19"/>
      <c r="F25" s="19"/>
      <c r="G25" s="19"/>
      <c r="H25" s="19"/>
      <c r="I25" s="286"/>
      <c r="J25" s="286"/>
      <c r="K25" s="277"/>
      <c r="L25" s="292"/>
      <c r="M25" s="292"/>
      <c r="N25" s="292"/>
      <c r="O25" s="292"/>
      <c r="P25" s="292"/>
      <c r="Q25" s="292"/>
      <c r="R25" s="292"/>
      <c r="S25" s="292"/>
    </row>
    <row r="26" ht="48" outlineLevel="1" spans="1:19">
      <c r="A26" s="250" t="s">
        <v>71</v>
      </c>
      <c r="B26" s="251"/>
      <c r="C26" s="252" t="s">
        <v>14</v>
      </c>
      <c r="D26" s="253" t="s">
        <v>72</v>
      </c>
      <c r="E26" s="254" t="s">
        <v>16</v>
      </c>
      <c r="F26" s="252" t="s">
        <v>17</v>
      </c>
      <c r="G26" s="252" t="s">
        <v>18</v>
      </c>
      <c r="H26" s="252" t="s">
        <v>73</v>
      </c>
      <c r="I26" s="293" t="s">
        <v>20</v>
      </c>
      <c r="J26" s="267" t="s">
        <v>1026</v>
      </c>
      <c r="K26" s="272" t="s">
        <v>1056</v>
      </c>
      <c r="L26" s="288"/>
      <c r="M26" s="288"/>
      <c r="N26" s="288"/>
      <c r="O26" s="288"/>
      <c r="P26" s="288"/>
      <c r="Q26" s="311">
        <v>34.13</v>
      </c>
      <c r="R26" s="310"/>
      <c r="S26" s="310"/>
    </row>
    <row r="27" ht="132" outlineLevel="1" spans="1:19">
      <c r="A27" s="255"/>
      <c r="B27" s="251"/>
      <c r="C27" s="252" t="s">
        <v>194</v>
      </c>
      <c r="D27" s="252" t="s">
        <v>195</v>
      </c>
      <c r="E27" s="254" t="s">
        <v>45</v>
      </c>
      <c r="F27" s="252" t="s">
        <v>17</v>
      </c>
      <c r="G27" s="252" t="s">
        <v>196</v>
      </c>
      <c r="H27" s="254"/>
      <c r="I27" s="294"/>
      <c r="J27" s="293" t="s">
        <v>1035</v>
      </c>
      <c r="K27" s="262" t="s">
        <v>197</v>
      </c>
      <c r="L27" s="288"/>
      <c r="M27" s="288"/>
      <c r="N27" s="288"/>
      <c r="O27" s="288"/>
      <c r="P27" s="288"/>
      <c r="Q27" s="288"/>
      <c r="R27" s="310"/>
      <c r="S27" s="310"/>
    </row>
    <row r="28" ht="13.5" customHeight="1" outlineLevel="1" spans="1:19">
      <c r="A28" s="255"/>
      <c r="B28" s="251"/>
      <c r="C28" s="256" t="s">
        <v>74</v>
      </c>
      <c r="D28" s="256" t="s">
        <v>74</v>
      </c>
      <c r="E28" s="256" t="s">
        <v>75</v>
      </c>
      <c r="F28" s="256" t="s">
        <v>17</v>
      </c>
      <c r="G28" s="256" t="s">
        <v>76</v>
      </c>
      <c r="H28" s="257" t="s">
        <v>77</v>
      </c>
      <c r="I28" s="295" t="s">
        <v>20</v>
      </c>
      <c r="J28" s="295" t="s">
        <v>1035</v>
      </c>
      <c r="K28" s="272" t="s">
        <v>1057</v>
      </c>
      <c r="L28" s="288"/>
      <c r="M28" s="288"/>
      <c r="N28" s="288"/>
      <c r="O28" s="288"/>
      <c r="P28" s="288"/>
      <c r="Q28" s="288"/>
      <c r="R28" s="310"/>
      <c r="S28" s="310"/>
    </row>
    <row r="29" outlineLevel="1" spans="1:19">
      <c r="A29" s="255"/>
      <c r="B29" s="251"/>
      <c r="C29" s="258" t="s">
        <v>78</v>
      </c>
      <c r="D29" s="256" t="s">
        <v>78</v>
      </c>
      <c r="E29" s="256" t="s">
        <v>75</v>
      </c>
      <c r="F29" s="256" t="s">
        <v>17</v>
      </c>
      <c r="G29" s="256" t="s">
        <v>46</v>
      </c>
      <c r="H29" s="259"/>
      <c r="I29" s="289"/>
      <c r="J29" s="287"/>
      <c r="K29" s="296" t="s">
        <v>1058</v>
      </c>
      <c r="L29" s="297"/>
      <c r="M29" s="297"/>
      <c r="N29" s="297"/>
      <c r="O29" s="297"/>
      <c r="P29" s="297"/>
      <c r="Q29" s="297"/>
      <c r="R29" s="312"/>
      <c r="S29" s="312"/>
    </row>
    <row r="30" ht="14.25" outlineLevel="1" spans="1:19">
      <c r="A30" s="255"/>
      <c r="B30" s="251"/>
      <c r="C30" s="252" t="s">
        <v>79</v>
      </c>
      <c r="D30" s="252" t="s">
        <v>79</v>
      </c>
      <c r="E30" s="260" t="s">
        <v>80</v>
      </c>
      <c r="F30" s="252" t="s">
        <v>17</v>
      </c>
      <c r="G30" s="252" t="s">
        <v>81</v>
      </c>
      <c r="H30" s="252" t="s">
        <v>82</v>
      </c>
      <c r="I30" s="294"/>
      <c r="J30" s="293" t="s">
        <v>1035</v>
      </c>
      <c r="K30" s="296" t="s">
        <v>1059</v>
      </c>
      <c r="L30" s="297"/>
      <c r="M30" s="297"/>
      <c r="N30" s="297"/>
      <c r="O30" s="297"/>
      <c r="P30" s="297"/>
      <c r="Q30" s="297"/>
      <c r="R30" s="312"/>
      <c r="S30" s="312"/>
    </row>
    <row r="31" ht="48" outlineLevel="1" spans="1:19">
      <c r="A31" s="255"/>
      <c r="B31" s="251"/>
      <c r="C31" s="261" t="s">
        <v>83</v>
      </c>
      <c r="D31" s="252" t="s">
        <v>84</v>
      </c>
      <c r="E31" s="262" t="s">
        <v>85</v>
      </c>
      <c r="F31" s="252" t="s">
        <v>17</v>
      </c>
      <c r="G31" s="252" t="s">
        <v>46</v>
      </c>
      <c r="H31" s="252" t="s">
        <v>86</v>
      </c>
      <c r="I31" s="298" t="s">
        <v>20</v>
      </c>
      <c r="J31" s="295" t="s">
        <v>1035</v>
      </c>
      <c r="K31" s="299"/>
      <c r="L31" s="297"/>
      <c r="M31" s="297"/>
      <c r="N31" s="297"/>
      <c r="O31" s="297"/>
      <c r="P31" s="297"/>
      <c r="Q31" s="297"/>
      <c r="R31" s="312"/>
      <c r="S31" s="312"/>
    </row>
    <row r="32" ht="48" outlineLevel="1" spans="1:19">
      <c r="A32" s="255"/>
      <c r="B32" s="251"/>
      <c r="C32" s="261" t="s">
        <v>87</v>
      </c>
      <c r="D32" s="252" t="s">
        <v>88</v>
      </c>
      <c r="E32" s="262" t="s">
        <v>85</v>
      </c>
      <c r="F32" s="252" t="s">
        <v>17</v>
      </c>
      <c r="G32" s="252" t="s">
        <v>46</v>
      </c>
      <c r="H32" s="252" t="s">
        <v>86</v>
      </c>
      <c r="I32" s="289"/>
      <c r="J32" s="289"/>
      <c r="K32" s="300"/>
      <c r="L32" s="297"/>
      <c r="M32" s="297"/>
      <c r="N32" s="297"/>
      <c r="O32" s="297"/>
      <c r="P32" s="297"/>
      <c r="Q32" s="297"/>
      <c r="R32" s="312"/>
      <c r="S32" s="312"/>
    </row>
    <row r="33" ht="26.25" outlineLevel="1" spans="1:19">
      <c r="A33" s="263"/>
      <c r="B33" s="251"/>
      <c r="C33" s="252" t="s">
        <v>89</v>
      </c>
      <c r="D33" s="252" t="s">
        <v>89</v>
      </c>
      <c r="E33" s="252" t="s">
        <v>45</v>
      </c>
      <c r="F33" s="256" t="s">
        <v>17</v>
      </c>
      <c r="G33" s="252" t="s">
        <v>76</v>
      </c>
      <c r="H33" s="252" t="s">
        <v>90</v>
      </c>
      <c r="I33" s="294"/>
      <c r="J33" s="293" t="s">
        <v>1035</v>
      </c>
      <c r="K33" s="296" t="s">
        <v>1060</v>
      </c>
      <c r="L33" s="297"/>
      <c r="M33" s="297"/>
      <c r="N33" s="297"/>
      <c r="O33" s="297"/>
      <c r="P33" s="297"/>
      <c r="Q33" s="297"/>
      <c r="R33" s="312"/>
      <c r="S33" s="312"/>
    </row>
    <row r="34" s="236" customFormat="1" ht="13.5" spans="1:19">
      <c r="A34" s="19" t="s">
        <v>91</v>
      </c>
      <c r="B34" s="19"/>
      <c r="C34" s="19"/>
      <c r="D34" s="19"/>
      <c r="E34" s="19"/>
      <c r="F34" s="19"/>
      <c r="G34" s="19"/>
      <c r="H34" s="19"/>
      <c r="I34" s="286"/>
      <c r="J34" s="286"/>
      <c r="K34" s="277"/>
      <c r="L34" s="292"/>
      <c r="M34" s="292"/>
      <c r="N34" s="292"/>
      <c r="O34" s="292"/>
      <c r="P34" s="292"/>
      <c r="Q34" s="292"/>
      <c r="R34" s="292"/>
      <c r="S34" s="292"/>
    </row>
    <row r="35" ht="48" outlineLevel="1" spans="1:19">
      <c r="A35" s="264" t="s">
        <v>92</v>
      </c>
      <c r="B35" s="251"/>
      <c r="C35" s="252" t="s">
        <v>14</v>
      </c>
      <c r="D35" s="253" t="s">
        <v>93</v>
      </c>
      <c r="E35" s="254" t="s">
        <v>16</v>
      </c>
      <c r="F35" s="252" t="s">
        <v>17</v>
      </c>
      <c r="G35" s="252" t="s">
        <v>18</v>
      </c>
      <c r="H35" s="252" t="s">
        <v>94</v>
      </c>
      <c r="I35" s="287" t="s">
        <v>20</v>
      </c>
      <c r="J35" s="267" t="s">
        <v>1026</v>
      </c>
      <c r="K35" s="272" t="s">
        <v>1061</v>
      </c>
      <c r="L35" s="288"/>
      <c r="M35" s="288"/>
      <c r="N35" s="288"/>
      <c r="O35" s="288"/>
      <c r="P35" s="288"/>
      <c r="Q35" s="288"/>
      <c r="R35" s="310"/>
      <c r="S35" s="310"/>
    </row>
    <row r="36" ht="24" outlineLevel="1" spans="1:19">
      <c r="A36" s="265"/>
      <c r="B36" s="251"/>
      <c r="C36" s="243" t="s">
        <v>95</v>
      </c>
      <c r="D36" s="243" t="s">
        <v>59</v>
      </c>
      <c r="E36" s="243" t="s">
        <v>96</v>
      </c>
      <c r="F36" s="243" t="s">
        <v>34</v>
      </c>
      <c r="G36" s="243" t="s">
        <v>97</v>
      </c>
      <c r="H36" s="243" t="s">
        <v>98</v>
      </c>
      <c r="I36" s="301" t="s">
        <v>99</v>
      </c>
      <c r="J36" s="301" t="s">
        <v>1035</v>
      </c>
      <c r="K36" s="302"/>
      <c r="L36" s="291">
        <v>79</v>
      </c>
      <c r="M36" s="291">
        <v>17</v>
      </c>
      <c r="N36" s="291">
        <v>78</v>
      </c>
      <c r="O36" s="291">
        <v>26</v>
      </c>
      <c r="P36" s="291">
        <v>137</v>
      </c>
      <c r="Q36" s="291">
        <v>316</v>
      </c>
      <c r="R36" s="291">
        <v>223</v>
      </c>
      <c r="S36" s="269"/>
    </row>
    <row r="37" ht="24" outlineLevel="1" spans="1:19">
      <c r="A37" s="265"/>
      <c r="B37" s="251"/>
      <c r="C37" s="243" t="s">
        <v>100</v>
      </c>
      <c r="D37" s="243" t="s">
        <v>59</v>
      </c>
      <c r="E37" s="243" t="s">
        <v>96</v>
      </c>
      <c r="F37" s="243" t="s">
        <v>34</v>
      </c>
      <c r="G37" s="243" t="s">
        <v>18</v>
      </c>
      <c r="H37" s="243" t="s">
        <v>101</v>
      </c>
      <c r="I37" s="289"/>
      <c r="J37" s="287"/>
      <c r="K37" s="302"/>
      <c r="L37" s="291">
        <v>178.46</v>
      </c>
      <c r="M37" s="291">
        <v>147.77</v>
      </c>
      <c r="N37" s="291">
        <v>403.88</v>
      </c>
      <c r="O37" s="291">
        <v>226.2</v>
      </c>
      <c r="P37" s="291">
        <v>7226.74</v>
      </c>
      <c r="Q37" s="291">
        <v>13422.81</v>
      </c>
      <c r="R37" s="291">
        <v>11332.18</v>
      </c>
      <c r="S37" s="269"/>
    </row>
    <row r="38" ht="24" outlineLevel="1" spans="1:19">
      <c r="A38" s="266"/>
      <c r="B38" s="251"/>
      <c r="C38" s="256" t="s">
        <v>102</v>
      </c>
      <c r="D38" s="243" t="s">
        <v>59</v>
      </c>
      <c r="E38" s="256" t="s">
        <v>75</v>
      </c>
      <c r="F38" s="256" t="s">
        <v>34</v>
      </c>
      <c r="G38" s="256" t="s">
        <v>103</v>
      </c>
      <c r="H38" s="243" t="s">
        <v>104</v>
      </c>
      <c r="I38" s="289" t="s">
        <v>105</v>
      </c>
      <c r="J38" s="293" t="s">
        <v>1035</v>
      </c>
      <c r="K38" s="302" t="s">
        <v>1062</v>
      </c>
      <c r="L38" s="303">
        <v>349</v>
      </c>
      <c r="M38" s="303">
        <v>439</v>
      </c>
      <c r="N38" s="303">
        <v>371</v>
      </c>
      <c r="O38" s="303">
        <v>384</v>
      </c>
      <c r="P38" s="303">
        <v>395</v>
      </c>
      <c r="Q38" s="303">
        <v>341</v>
      </c>
      <c r="R38" s="303">
        <v>293</v>
      </c>
      <c r="S38" s="310"/>
    </row>
    <row r="39" ht="38.25" outlineLevel="1" spans="1:19">
      <c r="A39" s="4" t="s">
        <v>106</v>
      </c>
      <c r="B39" s="251"/>
      <c r="C39" s="267" t="s">
        <v>107</v>
      </c>
      <c r="D39" s="268" t="s">
        <v>107</v>
      </c>
      <c r="E39" s="269" t="s">
        <v>16</v>
      </c>
      <c r="F39" s="269" t="s">
        <v>17</v>
      </c>
      <c r="G39" s="269" t="s">
        <v>81</v>
      </c>
      <c r="H39" s="267" t="s">
        <v>108</v>
      </c>
      <c r="I39" s="267" t="s">
        <v>20</v>
      </c>
      <c r="J39" s="304" t="s">
        <v>1063</v>
      </c>
      <c r="K39" s="4"/>
      <c r="L39" s="288"/>
      <c r="M39" s="288"/>
      <c r="N39" s="288"/>
      <c r="O39" s="288"/>
      <c r="P39" s="288"/>
      <c r="Q39" s="288"/>
      <c r="R39" s="310"/>
      <c r="S39" s="310"/>
    </row>
    <row r="40" ht="36" outlineLevel="1" spans="1:19">
      <c r="A40" s="4"/>
      <c r="B40" s="251"/>
      <c r="C40" s="252" t="s">
        <v>109</v>
      </c>
      <c r="D40" s="253" t="s">
        <v>109</v>
      </c>
      <c r="E40" s="252" t="s">
        <v>110</v>
      </c>
      <c r="F40" s="252" t="s">
        <v>17</v>
      </c>
      <c r="G40" s="252" t="s">
        <v>111</v>
      </c>
      <c r="H40" s="252" t="s">
        <v>1064</v>
      </c>
      <c r="I40" s="252" t="s">
        <v>20</v>
      </c>
      <c r="J40" s="267" t="s">
        <v>1026</v>
      </c>
      <c r="K40" s="272" t="s">
        <v>1065</v>
      </c>
      <c r="L40" s="288"/>
      <c r="M40" s="288"/>
      <c r="N40" s="288"/>
      <c r="O40" s="288"/>
      <c r="P40" s="288"/>
      <c r="Q40" s="288"/>
      <c r="R40" s="310"/>
      <c r="S40" s="310"/>
    </row>
    <row r="41" ht="48" spans="1:19">
      <c r="A41" s="4"/>
      <c r="B41" s="4"/>
      <c r="C41" s="270" t="s">
        <v>113</v>
      </c>
      <c r="D41" s="270" t="s">
        <v>113</v>
      </c>
      <c r="E41" s="270" t="s">
        <v>16</v>
      </c>
      <c r="F41" s="270" t="s">
        <v>51</v>
      </c>
      <c r="G41" s="270" t="s">
        <v>17</v>
      </c>
      <c r="H41" s="271" t="s">
        <v>1066</v>
      </c>
      <c r="I41" s="267" t="s">
        <v>20</v>
      </c>
      <c r="J41" s="305" t="s">
        <v>1063</v>
      </c>
      <c r="K41" s="4"/>
      <c r="L41" s="4"/>
      <c r="M41" s="4"/>
      <c r="N41" s="4"/>
      <c r="O41" s="4"/>
      <c r="P41" s="4"/>
      <c r="Q41" s="4"/>
      <c r="R41" s="4"/>
      <c r="S41" s="4"/>
    </row>
    <row r="42" ht="24" spans="1:19">
      <c r="A42" s="4"/>
      <c r="B42" s="4"/>
      <c r="C42" s="270" t="s">
        <v>115</v>
      </c>
      <c r="D42" s="270" t="s">
        <v>63</v>
      </c>
      <c r="E42" s="270" t="s">
        <v>16</v>
      </c>
      <c r="F42" s="270" t="s">
        <v>51</v>
      </c>
      <c r="G42" s="270" t="s">
        <v>18</v>
      </c>
      <c r="H42" s="270" t="s">
        <v>1067</v>
      </c>
      <c r="I42" s="271" t="s">
        <v>117</v>
      </c>
      <c r="J42" s="304" t="s">
        <v>1063</v>
      </c>
      <c r="K42" s="4"/>
      <c r="L42" s="4"/>
      <c r="M42" s="4"/>
      <c r="N42" s="4"/>
      <c r="O42" s="4"/>
      <c r="P42" s="4"/>
      <c r="Q42" s="4"/>
      <c r="R42" s="4"/>
      <c r="S42" s="4"/>
    </row>
    <row r="43" ht="192" outlineLevel="1" spans="1:19">
      <c r="A43" s="4"/>
      <c r="B43" s="251"/>
      <c r="C43" s="252" t="s">
        <v>118</v>
      </c>
      <c r="D43" s="253" t="s">
        <v>63</v>
      </c>
      <c r="E43" s="252" t="s">
        <v>75</v>
      </c>
      <c r="F43" s="252" t="s">
        <v>51</v>
      </c>
      <c r="G43" s="252" t="s">
        <v>119</v>
      </c>
      <c r="H43" s="253" t="s">
        <v>1068</v>
      </c>
      <c r="I43" s="252" t="s">
        <v>121</v>
      </c>
      <c r="J43" s="293" t="s">
        <v>1035</v>
      </c>
      <c r="K43" s="306" t="s">
        <v>1069</v>
      </c>
      <c r="L43" s="288"/>
      <c r="M43" s="288"/>
      <c r="N43" s="288"/>
      <c r="O43" s="288"/>
      <c r="P43" s="288"/>
      <c r="Q43" s="288"/>
      <c r="R43" s="310"/>
      <c r="S43" s="310"/>
    </row>
    <row r="44" spans="1:19">
      <c r="A44" s="4"/>
      <c r="B44" s="4"/>
      <c r="C44" s="272" t="s">
        <v>122</v>
      </c>
      <c r="D44" s="272" t="s">
        <v>122</v>
      </c>
      <c r="E44" s="272" t="s">
        <v>45</v>
      </c>
      <c r="F44" s="272" t="s">
        <v>17</v>
      </c>
      <c r="G44" s="272" t="s">
        <v>111</v>
      </c>
      <c r="H44" s="272"/>
      <c r="I44" s="272"/>
      <c r="J44" s="272" t="s">
        <v>1035</v>
      </c>
      <c r="K44" s="272" t="s">
        <v>1070</v>
      </c>
      <c r="L44" s="4"/>
      <c r="M44" s="4"/>
      <c r="N44" s="4"/>
      <c r="O44" s="4"/>
      <c r="P44" s="4"/>
      <c r="Q44" s="4"/>
      <c r="R44" s="4"/>
      <c r="S44" s="4"/>
    </row>
    <row r="87" spans="12:24">
      <c r="L87" s="313">
        <v>2062176000</v>
      </c>
      <c r="M87" s="313">
        <v>1821162000</v>
      </c>
      <c r="N87" s="313">
        <v>1573626000</v>
      </c>
      <c r="O87" s="313">
        <v>2678983000</v>
      </c>
      <c r="P87" s="313">
        <v>1620788000</v>
      </c>
      <c r="Q87" s="313">
        <v>1356703000</v>
      </c>
      <c r="R87" s="314">
        <v>1356703000</v>
      </c>
      <c r="S87" s="313"/>
      <c r="T87" s="316"/>
      <c r="U87" s="316"/>
      <c r="V87" s="316"/>
      <c r="W87" s="316"/>
      <c r="X87" s="316"/>
    </row>
    <row r="88" spans="12:24">
      <c r="L88" s="313">
        <v>1177250355</v>
      </c>
      <c r="M88" s="313">
        <v>923845735</v>
      </c>
      <c r="N88" s="313">
        <v>800286425</v>
      </c>
      <c r="O88" s="313">
        <v>866017782</v>
      </c>
      <c r="P88" s="313">
        <v>580779263</v>
      </c>
      <c r="Q88" s="313">
        <v>496625456</v>
      </c>
      <c r="R88" s="314">
        <v>496625456</v>
      </c>
      <c r="S88" s="313"/>
      <c r="T88" s="316"/>
      <c r="U88" s="316"/>
      <c r="V88" s="316"/>
      <c r="W88" s="316"/>
      <c r="X88" s="316"/>
    </row>
    <row r="89" spans="12:19">
      <c r="L89" s="314" t="s">
        <v>123</v>
      </c>
      <c r="M89" s="314" t="s">
        <v>124</v>
      </c>
      <c r="N89" s="314" t="s">
        <v>125</v>
      </c>
      <c r="O89" s="314" t="s">
        <v>126</v>
      </c>
      <c r="P89" s="314" t="s">
        <v>127</v>
      </c>
      <c r="Q89" s="314" t="s">
        <v>128</v>
      </c>
      <c r="R89" s="314"/>
      <c r="S89" s="314"/>
    </row>
    <row r="90" spans="12:19">
      <c r="L90" s="314" t="s">
        <v>129</v>
      </c>
      <c r="M90" s="314" t="s">
        <v>130</v>
      </c>
      <c r="N90" s="314" t="s">
        <v>131</v>
      </c>
      <c r="O90" s="314" t="s">
        <v>132</v>
      </c>
      <c r="P90" s="314" t="s">
        <v>133</v>
      </c>
      <c r="Q90" s="314" t="s">
        <v>134</v>
      </c>
      <c r="R90" s="314"/>
      <c r="S90" s="314"/>
    </row>
    <row r="91" spans="12:19">
      <c r="L91" s="315">
        <v>2291145000</v>
      </c>
      <c r="M91" s="315">
        <v>2291145000</v>
      </c>
      <c r="N91" s="315">
        <v>2294265000</v>
      </c>
      <c r="O91" s="315">
        <v>2292045000</v>
      </c>
      <c r="P91" s="315">
        <v>2293885000</v>
      </c>
      <c r="Q91" s="314"/>
      <c r="R91" s="314"/>
      <c r="S91" s="314"/>
    </row>
  </sheetData>
  <autoFilter ref="A1:S44">
    <extLst/>
  </autoFilter>
  <mergeCells count="18">
    <mergeCell ref="A2:H2"/>
    <mergeCell ref="A18:H18"/>
    <mergeCell ref="A25:H25"/>
    <mergeCell ref="A34:H34"/>
    <mergeCell ref="A3:A17"/>
    <mergeCell ref="A19:A24"/>
    <mergeCell ref="A26:A33"/>
    <mergeCell ref="A35:A38"/>
    <mergeCell ref="A39:A44"/>
    <mergeCell ref="H28:H29"/>
    <mergeCell ref="I3:I9"/>
    <mergeCell ref="I10:I15"/>
    <mergeCell ref="I28:I29"/>
    <mergeCell ref="I31:I32"/>
    <mergeCell ref="I36:I37"/>
    <mergeCell ref="J28:J29"/>
    <mergeCell ref="J31:J32"/>
    <mergeCell ref="J36:J37"/>
  </mergeCells>
  <pageMargins left="0.75" right="0.75" top="1" bottom="1" header="0.5" footer="0.5"/>
  <headerFooter/>
  <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6"/>
  <sheetViews>
    <sheetView workbookViewId="0">
      <selection activeCell="J15" sqref="J15"/>
    </sheetView>
  </sheetViews>
  <sheetFormatPr defaultColWidth="9" defaultRowHeight="13.5" outlineLevelCol="2"/>
  <cols>
    <col min="1" max="1" width="20.625" customWidth="1"/>
    <col min="2" max="2" width="10.625" customWidth="1"/>
    <col min="3" max="3" width="15.875" customWidth="1"/>
  </cols>
  <sheetData>
    <row r="1" spans="1:3">
      <c r="A1" s="235" t="s">
        <v>4</v>
      </c>
      <c r="B1" s="170" t="s">
        <v>1071</v>
      </c>
      <c r="C1" s="235" t="s">
        <v>1072</v>
      </c>
    </row>
    <row r="2" spans="1:3">
      <c r="A2" s="235" t="s">
        <v>110</v>
      </c>
      <c r="B2" s="170" t="s">
        <v>1073</v>
      </c>
      <c r="C2" s="235">
        <v>6</v>
      </c>
    </row>
    <row r="3" spans="1:3">
      <c r="A3" s="235" t="s">
        <v>16</v>
      </c>
      <c r="B3" s="170" t="s">
        <v>1074</v>
      </c>
      <c r="C3" s="235">
        <v>25</v>
      </c>
    </row>
    <row r="4" spans="1:3">
      <c r="A4" s="235" t="s">
        <v>1075</v>
      </c>
      <c r="B4" s="170" t="s">
        <v>1076</v>
      </c>
      <c r="C4" s="235">
        <v>1</v>
      </c>
    </row>
    <row r="5" spans="1:3">
      <c r="A5" s="235" t="s">
        <v>688</v>
      </c>
      <c r="B5" s="170" t="s">
        <v>1077</v>
      </c>
      <c r="C5" s="235">
        <v>4</v>
      </c>
    </row>
    <row r="6" spans="1:3">
      <c r="A6" s="235" t="s">
        <v>80</v>
      </c>
      <c r="B6" s="170" t="s">
        <v>1078</v>
      </c>
      <c r="C6" s="235">
        <v>2</v>
      </c>
    </row>
    <row r="7" spans="1:3">
      <c r="A7" s="235" t="s">
        <v>37</v>
      </c>
      <c r="B7" s="170" t="s">
        <v>1079</v>
      </c>
      <c r="C7" s="235">
        <v>22</v>
      </c>
    </row>
    <row r="8" spans="1:3">
      <c r="A8" s="235" t="s">
        <v>191</v>
      </c>
      <c r="B8" s="170" t="s">
        <v>1080</v>
      </c>
      <c r="C8" s="235">
        <v>2</v>
      </c>
    </row>
    <row r="9" spans="1:3">
      <c r="A9" s="235" t="s">
        <v>937</v>
      </c>
      <c r="B9" s="170" t="s">
        <v>1081</v>
      </c>
      <c r="C9" s="235">
        <v>2</v>
      </c>
    </row>
    <row r="10" spans="1:3">
      <c r="A10" s="235" t="s">
        <v>45</v>
      </c>
      <c r="B10" s="170" t="s">
        <v>1082</v>
      </c>
      <c r="C10" s="235">
        <v>28</v>
      </c>
    </row>
    <row r="11" spans="1:3">
      <c r="A11" s="235" t="s">
        <v>585</v>
      </c>
      <c r="B11" s="170" t="s">
        <v>1083</v>
      </c>
      <c r="C11" s="235">
        <v>1</v>
      </c>
    </row>
    <row r="12" spans="1:3">
      <c r="A12" s="235" t="s">
        <v>726</v>
      </c>
      <c r="B12" s="170" t="s">
        <v>1084</v>
      </c>
      <c r="C12" s="235">
        <v>4</v>
      </c>
    </row>
    <row r="13" spans="1:3">
      <c r="A13" s="235" t="s">
        <v>989</v>
      </c>
      <c r="B13" s="170" t="s">
        <v>1085</v>
      </c>
      <c r="C13" s="235">
        <v>2</v>
      </c>
    </row>
    <row r="14" spans="1:3">
      <c r="A14" s="235" t="s">
        <v>984</v>
      </c>
      <c r="B14" s="170" t="s">
        <v>1078</v>
      </c>
      <c r="C14" s="235">
        <v>1</v>
      </c>
    </row>
    <row r="15" spans="1:3">
      <c r="A15" s="235" t="s">
        <v>75</v>
      </c>
      <c r="B15" s="170" t="s">
        <v>1086</v>
      </c>
      <c r="C15" s="235">
        <v>3</v>
      </c>
    </row>
    <row r="16" spans="1:3">
      <c r="A16" s="235" t="s">
        <v>33</v>
      </c>
      <c r="B16" s="170" t="s">
        <v>1087</v>
      </c>
      <c r="C16" s="235">
        <v>16</v>
      </c>
    </row>
  </sheetData>
  <sheetProtection formatCells="0" insertHyperlinks="0" autoFilter="0"/>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97"/>
  <sheetViews>
    <sheetView workbookViewId="0">
      <selection activeCell="E8" sqref="E8"/>
    </sheetView>
  </sheetViews>
  <sheetFormatPr defaultColWidth="9" defaultRowHeight="13.5"/>
  <cols>
    <col min="2" max="2" width="22.375" customWidth="1"/>
  </cols>
  <sheetData>
    <row r="1" ht="132" customHeight="1" spans="1:20">
      <c r="A1" s="218" t="s">
        <v>1088</v>
      </c>
      <c r="B1" s="218"/>
      <c r="C1" s="218"/>
      <c r="D1" s="218"/>
      <c r="E1" s="218"/>
      <c r="F1" s="218"/>
      <c r="G1" s="218"/>
      <c r="H1" s="218"/>
      <c r="I1" s="39"/>
      <c r="J1" s="39"/>
      <c r="T1" t="s">
        <v>1089</v>
      </c>
    </row>
    <row r="2" customHeight="1" spans="1:10">
      <c r="A2" s="219" t="s">
        <v>1090</v>
      </c>
      <c r="B2" s="219"/>
      <c r="C2" s="219"/>
      <c r="D2" s="219"/>
      <c r="E2" s="219"/>
      <c r="F2" s="219"/>
      <c r="G2" s="219"/>
      <c r="H2" s="219"/>
      <c r="I2" s="39"/>
      <c r="J2" s="39"/>
    </row>
    <row r="3" ht="27" spans="1:10">
      <c r="A3" s="220" t="s">
        <v>0</v>
      </c>
      <c r="B3" s="220" t="s">
        <v>231</v>
      </c>
      <c r="C3" s="220" t="s">
        <v>6</v>
      </c>
      <c r="D3" s="220" t="s">
        <v>5</v>
      </c>
      <c r="E3" s="220" t="s">
        <v>1091</v>
      </c>
      <c r="F3" s="220" t="s">
        <v>1092</v>
      </c>
      <c r="G3" s="220" t="s">
        <v>1093</v>
      </c>
      <c r="H3" s="220" t="s">
        <v>1094</v>
      </c>
      <c r="I3" s="220" t="s">
        <v>1095</v>
      </c>
      <c r="J3" s="230" t="s">
        <v>1096</v>
      </c>
    </row>
    <row r="4" ht="14.25" customHeight="1" spans="1:10">
      <c r="A4" s="221" t="s">
        <v>1097</v>
      </c>
      <c r="B4" s="221"/>
      <c r="C4" s="221"/>
      <c r="D4" s="221"/>
      <c r="E4" s="221"/>
      <c r="F4" s="221"/>
      <c r="G4" s="221"/>
      <c r="H4" s="221"/>
      <c r="I4" s="170"/>
      <c r="J4" s="91"/>
    </row>
    <row r="5" ht="27" spans="1:10">
      <c r="A5" s="170" t="s">
        <v>282</v>
      </c>
      <c r="B5" s="222" t="s">
        <v>506</v>
      </c>
      <c r="C5" s="223" t="s">
        <v>196</v>
      </c>
      <c r="D5" s="223" t="s">
        <v>1098</v>
      </c>
      <c r="E5" s="222" t="s">
        <v>506</v>
      </c>
      <c r="F5" s="223" t="s">
        <v>1090</v>
      </c>
      <c r="G5" s="223"/>
      <c r="H5" s="69"/>
      <c r="I5" s="170"/>
      <c r="J5" s="91"/>
    </row>
    <row r="6" ht="14.25" customHeight="1" spans="1:10">
      <c r="A6" s="221" t="s">
        <v>1099</v>
      </c>
      <c r="B6" s="221"/>
      <c r="C6" s="221"/>
      <c r="D6" s="221"/>
      <c r="E6" s="221"/>
      <c r="F6" s="221"/>
      <c r="G6" s="221"/>
      <c r="H6" s="221"/>
      <c r="I6" s="170"/>
      <c r="J6" s="91"/>
    </row>
    <row r="7" customHeight="1" spans="1:10">
      <c r="A7" s="224" t="s">
        <v>1100</v>
      </c>
      <c r="B7" s="224"/>
      <c r="C7" s="224"/>
      <c r="D7" s="224"/>
      <c r="E7" s="224"/>
      <c r="F7" s="224"/>
      <c r="G7" s="224"/>
      <c r="H7" s="224"/>
      <c r="I7" s="231"/>
      <c r="J7" s="91"/>
    </row>
    <row r="8" ht="156" spans="1:10">
      <c r="A8" s="225" t="s">
        <v>13</v>
      </c>
      <c r="B8" s="226" t="s">
        <v>1101</v>
      </c>
      <c r="C8" s="223" t="s">
        <v>18</v>
      </c>
      <c r="D8" s="223" t="s">
        <v>51</v>
      </c>
      <c r="E8" s="222" t="s">
        <v>1102</v>
      </c>
      <c r="F8" s="223" t="s">
        <v>1103</v>
      </c>
      <c r="G8" s="69"/>
      <c r="H8" s="227"/>
      <c r="I8" s="232"/>
      <c r="J8" s="233" t="s">
        <v>1104</v>
      </c>
    </row>
    <row r="9" ht="54" spans="1:10">
      <c r="A9" s="223" t="s">
        <v>1102</v>
      </c>
      <c r="B9" s="223" t="s">
        <v>1105</v>
      </c>
      <c r="C9" s="223" t="s">
        <v>196</v>
      </c>
      <c r="D9" s="223" t="s">
        <v>1098</v>
      </c>
      <c r="E9" s="222" t="s">
        <v>1106</v>
      </c>
      <c r="F9" s="223" t="s">
        <v>1090</v>
      </c>
      <c r="G9" s="69"/>
      <c r="H9" s="227"/>
      <c r="I9" s="232"/>
      <c r="J9" s="39"/>
    </row>
    <row r="10" ht="40.5" spans="1:10">
      <c r="A10" s="223" t="s">
        <v>1102</v>
      </c>
      <c r="B10" s="223" t="s">
        <v>1107</v>
      </c>
      <c r="C10" s="223" t="s">
        <v>196</v>
      </c>
      <c r="D10" s="223" t="s">
        <v>1098</v>
      </c>
      <c r="E10" s="222" t="s">
        <v>1108</v>
      </c>
      <c r="F10" s="223" t="s">
        <v>1090</v>
      </c>
      <c r="G10" s="69"/>
      <c r="H10" s="227"/>
      <c r="I10" s="232"/>
      <c r="J10" s="39"/>
    </row>
    <row r="11" ht="54" spans="1:10">
      <c r="A11" s="223" t="s">
        <v>1102</v>
      </c>
      <c r="B11" s="223" t="s">
        <v>1109</v>
      </c>
      <c r="C11" s="223" t="s">
        <v>196</v>
      </c>
      <c r="D11" s="223" t="s">
        <v>1098</v>
      </c>
      <c r="E11" s="222" t="s">
        <v>1110</v>
      </c>
      <c r="F11" s="223" t="s">
        <v>1090</v>
      </c>
      <c r="G11" s="69"/>
      <c r="H11" s="227"/>
      <c r="I11" s="232"/>
      <c r="J11" s="39"/>
    </row>
    <row r="12" ht="40.5" spans="1:10">
      <c r="A12" s="223" t="s">
        <v>1102</v>
      </c>
      <c r="B12" s="223" t="s">
        <v>1111</v>
      </c>
      <c r="C12" s="223" t="s">
        <v>196</v>
      </c>
      <c r="D12" s="223" t="s">
        <v>1098</v>
      </c>
      <c r="E12" s="222" t="s">
        <v>1112</v>
      </c>
      <c r="F12" s="223" t="s">
        <v>1090</v>
      </c>
      <c r="G12" s="69"/>
      <c r="H12" s="227"/>
      <c r="I12" s="232"/>
      <c r="J12" s="39"/>
    </row>
    <row r="13" ht="40.5" spans="1:10">
      <c r="A13" s="223" t="s">
        <v>1102</v>
      </c>
      <c r="B13" s="223" t="s">
        <v>1113</v>
      </c>
      <c r="C13" s="223" t="s">
        <v>196</v>
      </c>
      <c r="D13" s="223" t="s">
        <v>1098</v>
      </c>
      <c r="E13" s="222" t="s">
        <v>1114</v>
      </c>
      <c r="F13" s="223" t="s">
        <v>1090</v>
      </c>
      <c r="G13" s="69"/>
      <c r="H13" s="227"/>
      <c r="I13" s="232"/>
      <c r="J13" s="39"/>
    </row>
    <row r="14" ht="40.5" spans="1:10">
      <c r="A14" s="223" t="s">
        <v>1102</v>
      </c>
      <c r="B14" s="223" t="s">
        <v>1115</v>
      </c>
      <c r="C14" s="223" t="s">
        <v>196</v>
      </c>
      <c r="D14" s="223" t="s">
        <v>1098</v>
      </c>
      <c r="E14" s="222" t="s">
        <v>1116</v>
      </c>
      <c r="F14" s="223" t="s">
        <v>1090</v>
      </c>
      <c r="G14" s="69"/>
      <c r="H14" s="227"/>
      <c r="I14" s="232"/>
      <c r="J14" s="39"/>
    </row>
    <row r="15" ht="40.5" spans="1:10">
      <c r="A15" s="223" t="s">
        <v>1102</v>
      </c>
      <c r="B15" s="223" t="s">
        <v>1117</v>
      </c>
      <c r="C15" s="223" t="s">
        <v>196</v>
      </c>
      <c r="D15" s="223" t="s">
        <v>1098</v>
      </c>
      <c r="E15" s="222" t="s">
        <v>1118</v>
      </c>
      <c r="F15" s="223" t="s">
        <v>1090</v>
      </c>
      <c r="G15" s="69"/>
      <c r="H15" s="227"/>
      <c r="I15" s="232"/>
      <c r="J15" s="39"/>
    </row>
    <row r="16" ht="27" spans="1:10">
      <c r="A16" s="223" t="s">
        <v>1102</v>
      </c>
      <c r="B16" s="223" t="s">
        <v>1119</v>
      </c>
      <c r="C16" s="223" t="s">
        <v>81</v>
      </c>
      <c r="D16" s="223" t="s">
        <v>34</v>
      </c>
      <c r="E16" s="222" t="s">
        <v>1120</v>
      </c>
      <c r="F16" s="223" t="s">
        <v>1090</v>
      </c>
      <c r="G16" s="69"/>
      <c r="H16" s="227"/>
      <c r="I16" s="232"/>
      <c r="J16" s="39"/>
    </row>
    <row r="17" ht="40.5" spans="1:10">
      <c r="A17" s="223" t="s">
        <v>1102</v>
      </c>
      <c r="B17" s="223" t="s">
        <v>1121</v>
      </c>
      <c r="C17" s="223" t="s">
        <v>81</v>
      </c>
      <c r="D17" s="223" t="s">
        <v>34</v>
      </c>
      <c r="E17" s="222" t="s">
        <v>1122</v>
      </c>
      <c r="F17" s="223" t="s">
        <v>1090</v>
      </c>
      <c r="G17" s="69"/>
      <c r="H17" s="227"/>
      <c r="I17" s="232"/>
      <c r="J17" s="39"/>
    </row>
    <row r="18" ht="40.5" spans="1:10">
      <c r="A18" s="223" t="s">
        <v>1102</v>
      </c>
      <c r="B18" s="223" t="s">
        <v>1123</v>
      </c>
      <c r="C18" s="223" t="s">
        <v>81</v>
      </c>
      <c r="D18" s="223" t="s">
        <v>34</v>
      </c>
      <c r="E18" s="222" t="s">
        <v>1124</v>
      </c>
      <c r="F18" s="223" t="s">
        <v>1090</v>
      </c>
      <c r="G18" s="69"/>
      <c r="H18" s="227"/>
      <c r="I18" s="232"/>
      <c r="J18" s="39"/>
    </row>
    <row r="19" ht="27" spans="1:10">
      <c r="A19" s="223" t="s">
        <v>1102</v>
      </c>
      <c r="B19" s="223" t="s">
        <v>1125</v>
      </c>
      <c r="C19" s="223" t="s">
        <v>81</v>
      </c>
      <c r="D19" s="223" t="s">
        <v>34</v>
      </c>
      <c r="E19" s="222" t="s">
        <v>1126</v>
      </c>
      <c r="F19" s="223" t="s">
        <v>1090</v>
      </c>
      <c r="G19" s="69"/>
      <c r="H19" s="227"/>
      <c r="I19" s="232"/>
      <c r="J19" s="39"/>
    </row>
    <row r="20" ht="40.5" spans="1:10">
      <c r="A20" s="223" t="s">
        <v>1102</v>
      </c>
      <c r="B20" s="223" t="s">
        <v>1127</v>
      </c>
      <c r="C20" s="223" t="s">
        <v>81</v>
      </c>
      <c r="D20" s="223" t="s">
        <v>34</v>
      </c>
      <c r="E20" s="222" t="s">
        <v>1128</v>
      </c>
      <c r="F20" s="223" t="s">
        <v>1090</v>
      </c>
      <c r="G20" s="69"/>
      <c r="H20" s="227"/>
      <c r="I20" s="232"/>
      <c r="J20" s="39"/>
    </row>
    <row r="21" ht="40.5" spans="1:10">
      <c r="A21" s="223" t="s">
        <v>1102</v>
      </c>
      <c r="B21" s="223" t="s">
        <v>1129</v>
      </c>
      <c r="C21" s="223" t="s">
        <v>81</v>
      </c>
      <c r="D21" s="223" t="s">
        <v>34</v>
      </c>
      <c r="E21" s="222" t="s">
        <v>1130</v>
      </c>
      <c r="F21" s="223" t="s">
        <v>1090</v>
      </c>
      <c r="G21" s="69"/>
      <c r="H21" s="227"/>
      <c r="I21" s="232"/>
      <c r="J21" s="39"/>
    </row>
    <row r="22" ht="40.5" spans="1:10">
      <c r="A22" s="223" t="s">
        <v>1102</v>
      </c>
      <c r="B22" s="223" t="s">
        <v>1131</v>
      </c>
      <c r="C22" s="223" t="s">
        <v>81</v>
      </c>
      <c r="D22" s="223" t="s">
        <v>34</v>
      </c>
      <c r="E22" s="222" t="s">
        <v>1132</v>
      </c>
      <c r="F22" s="223" t="s">
        <v>1090</v>
      </c>
      <c r="G22" s="69"/>
      <c r="H22" s="227"/>
      <c r="I22" s="232"/>
      <c r="J22" s="39"/>
    </row>
    <row r="23" ht="40.5" spans="1:10">
      <c r="A23" s="223" t="s">
        <v>1102</v>
      </c>
      <c r="B23" s="223" t="s">
        <v>1133</v>
      </c>
      <c r="C23" s="223" t="s">
        <v>81</v>
      </c>
      <c r="D23" s="223" t="s">
        <v>34</v>
      </c>
      <c r="E23" s="222" t="s">
        <v>1134</v>
      </c>
      <c r="F23" s="223" t="s">
        <v>1090</v>
      </c>
      <c r="G23" s="69"/>
      <c r="H23" s="227"/>
      <c r="I23" s="232"/>
      <c r="J23" s="39"/>
    </row>
    <row r="24" ht="40.5" spans="1:10">
      <c r="A24" s="223" t="s">
        <v>1102</v>
      </c>
      <c r="B24" s="223" t="s">
        <v>1135</v>
      </c>
      <c r="C24" s="223" t="s">
        <v>81</v>
      </c>
      <c r="D24" s="223" t="s">
        <v>34</v>
      </c>
      <c r="E24" s="222" t="s">
        <v>1136</v>
      </c>
      <c r="F24" s="223" t="s">
        <v>1090</v>
      </c>
      <c r="G24" s="69"/>
      <c r="H24" s="227"/>
      <c r="I24" s="232"/>
      <c r="J24" s="39"/>
    </row>
    <row r="25" ht="40.5" spans="1:10">
      <c r="A25" s="223" t="s">
        <v>1102</v>
      </c>
      <c r="B25" s="223" t="s">
        <v>1137</v>
      </c>
      <c r="C25" s="223" t="s">
        <v>81</v>
      </c>
      <c r="D25" s="223" t="s">
        <v>34</v>
      </c>
      <c r="E25" s="222" t="s">
        <v>1138</v>
      </c>
      <c r="F25" s="223" t="s">
        <v>1090</v>
      </c>
      <c r="G25" s="69"/>
      <c r="H25" s="227"/>
      <c r="I25" s="232"/>
      <c r="J25" s="39"/>
    </row>
    <row r="26" ht="40.5" spans="1:10">
      <c r="A26" s="223" t="s">
        <v>1102</v>
      </c>
      <c r="B26" s="223" t="s">
        <v>1139</v>
      </c>
      <c r="C26" s="223" t="s">
        <v>81</v>
      </c>
      <c r="D26" s="223" t="s">
        <v>150</v>
      </c>
      <c r="E26" s="222" t="s">
        <v>1128</v>
      </c>
      <c r="F26" s="223" t="s">
        <v>1090</v>
      </c>
      <c r="G26" s="69"/>
      <c r="H26" s="227"/>
      <c r="I26" s="232"/>
      <c r="J26" s="39"/>
    </row>
    <row r="27" ht="40.5" spans="1:10">
      <c r="A27" s="223" t="s">
        <v>1102</v>
      </c>
      <c r="B27" s="223" t="s">
        <v>1140</v>
      </c>
      <c r="C27" s="223" t="s">
        <v>81</v>
      </c>
      <c r="D27" s="223" t="s">
        <v>150</v>
      </c>
      <c r="E27" s="222" t="s">
        <v>1122</v>
      </c>
      <c r="F27" s="223" t="s">
        <v>1090</v>
      </c>
      <c r="G27" s="69"/>
      <c r="H27" s="227"/>
      <c r="I27" s="232"/>
      <c r="J27" s="39"/>
    </row>
    <row r="28" ht="40.5" spans="1:10">
      <c r="A28" s="223" t="s">
        <v>1102</v>
      </c>
      <c r="B28" s="223" t="s">
        <v>1141</v>
      </c>
      <c r="C28" s="223" t="s">
        <v>81</v>
      </c>
      <c r="D28" s="223" t="s">
        <v>150</v>
      </c>
      <c r="E28" s="222" t="s">
        <v>1124</v>
      </c>
      <c r="F28" s="223" t="s">
        <v>1090</v>
      </c>
      <c r="G28" s="69"/>
      <c r="H28" s="227"/>
      <c r="I28" s="232"/>
      <c r="J28" s="39"/>
    </row>
    <row r="29" ht="27" spans="1:10">
      <c r="A29" s="223" t="s">
        <v>1102</v>
      </c>
      <c r="B29" s="223" t="s">
        <v>1142</v>
      </c>
      <c r="C29" s="223" t="s">
        <v>81</v>
      </c>
      <c r="D29" s="223" t="s">
        <v>150</v>
      </c>
      <c r="E29" s="222" t="s">
        <v>1126</v>
      </c>
      <c r="F29" s="223" t="s">
        <v>1090</v>
      </c>
      <c r="G29" s="69"/>
      <c r="H29" s="227"/>
      <c r="I29" s="232"/>
      <c r="J29" s="39"/>
    </row>
    <row r="30" ht="40.5" spans="1:10">
      <c r="A30" s="223" t="s">
        <v>1102</v>
      </c>
      <c r="B30" s="223" t="s">
        <v>1143</v>
      </c>
      <c r="C30" s="223" t="s">
        <v>81</v>
      </c>
      <c r="D30" s="223" t="s">
        <v>150</v>
      </c>
      <c r="E30" s="222" t="s">
        <v>1130</v>
      </c>
      <c r="F30" s="223" t="s">
        <v>1090</v>
      </c>
      <c r="G30" s="69"/>
      <c r="H30" s="227"/>
      <c r="I30" s="232"/>
      <c r="J30" s="39"/>
    </row>
    <row r="31" ht="40.5" spans="1:10">
      <c r="A31" s="223" t="s">
        <v>1102</v>
      </c>
      <c r="B31" s="223" t="s">
        <v>1144</v>
      </c>
      <c r="C31" s="223" t="s">
        <v>81</v>
      </c>
      <c r="D31" s="223" t="s">
        <v>150</v>
      </c>
      <c r="E31" s="222" t="s">
        <v>1136</v>
      </c>
      <c r="F31" s="223" t="s">
        <v>1090</v>
      </c>
      <c r="G31" s="69"/>
      <c r="H31" s="227"/>
      <c r="I31" s="232"/>
      <c r="J31" s="39"/>
    </row>
    <row r="32" ht="40.5" spans="1:10">
      <c r="A32" s="223" t="s">
        <v>1102</v>
      </c>
      <c r="B32" s="223" t="s">
        <v>1145</v>
      </c>
      <c r="C32" s="223" t="s">
        <v>81</v>
      </c>
      <c r="D32" s="223" t="s">
        <v>150</v>
      </c>
      <c r="E32" s="222" t="s">
        <v>1132</v>
      </c>
      <c r="F32" s="223" t="s">
        <v>1090</v>
      </c>
      <c r="G32" s="223"/>
      <c r="H32" s="222"/>
      <c r="I32" s="232"/>
      <c r="J32" s="39"/>
    </row>
    <row r="33" ht="40.5" spans="1:10">
      <c r="A33" s="223" t="s">
        <v>1102</v>
      </c>
      <c r="B33" s="223" t="s">
        <v>1146</v>
      </c>
      <c r="C33" s="223" t="s">
        <v>81</v>
      </c>
      <c r="D33" s="223" t="s">
        <v>150</v>
      </c>
      <c r="E33" s="222" t="s">
        <v>1134</v>
      </c>
      <c r="F33" s="223" t="s">
        <v>1090</v>
      </c>
      <c r="G33" s="222"/>
      <c r="H33" s="223"/>
      <c r="I33" s="232"/>
      <c r="J33" s="39"/>
    </row>
    <row r="34" ht="40.5" spans="1:10">
      <c r="A34" s="223" t="s">
        <v>1102</v>
      </c>
      <c r="B34" s="223" t="s">
        <v>1147</v>
      </c>
      <c r="C34" s="223" t="s">
        <v>81</v>
      </c>
      <c r="D34" s="223" t="s">
        <v>150</v>
      </c>
      <c r="E34" s="222" t="s">
        <v>1138</v>
      </c>
      <c r="F34" s="223" t="s">
        <v>1090</v>
      </c>
      <c r="G34" s="222"/>
      <c r="H34" s="223"/>
      <c r="I34" s="232"/>
      <c r="J34" s="39"/>
    </row>
    <row r="35" customHeight="1" spans="1:10">
      <c r="A35" s="224" t="s">
        <v>1148</v>
      </c>
      <c r="B35" s="224"/>
      <c r="C35" s="224"/>
      <c r="D35" s="224"/>
      <c r="E35" s="224"/>
      <c r="F35" s="224"/>
      <c r="G35" s="224"/>
      <c r="H35" s="224"/>
      <c r="I35" s="234"/>
      <c r="J35" s="39"/>
    </row>
    <row r="36" ht="156" spans="1:10">
      <c r="A36" s="225" t="s">
        <v>1149</v>
      </c>
      <c r="B36" s="228" t="s">
        <v>1150</v>
      </c>
      <c r="C36" s="223" t="s">
        <v>18</v>
      </c>
      <c r="D36" s="223" t="s">
        <v>51</v>
      </c>
      <c r="E36" s="222" t="s">
        <v>1150</v>
      </c>
      <c r="F36" s="223" t="s">
        <v>1103</v>
      </c>
      <c r="G36" s="69"/>
      <c r="H36" s="227"/>
      <c r="I36" s="232"/>
      <c r="J36" s="233" t="s">
        <v>1104</v>
      </c>
    </row>
    <row r="37" ht="27" spans="1:10">
      <c r="A37" s="223" t="s">
        <v>1150</v>
      </c>
      <c r="B37" s="223" t="s">
        <v>1151</v>
      </c>
      <c r="C37" s="223" t="s">
        <v>196</v>
      </c>
      <c r="D37" s="223" t="s">
        <v>51</v>
      </c>
      <c r="E37" s="222" t="s">
        <v>1151</v>
      </c>
      <c r="F37" s="223" t="s">
        <v>1090</v>
      </c>
      <c r="G37" s="229"/>
      <c r="H37" s="229"/>
      <c r="I37" s="232"/>
      <c r="J37" s="39"/>
    </row>
    <row r="38" ht="27" spans="1:10">
      <c r="A38" s="223" t="s">
        <v>1150</v>
      </c>
      <c r="B38" s="223" t="s">
        <v>1152</v>
      </c>
      <c r="C38" s="223" t="s">
        <v>196</v>
      </c>
      <c r="D38" s="223" t="s">
        <v>51</v>
      </c>
      <c r="E38" s="222" t="s">
        <v>1152</v>
      </c>
      <c r="F38" s="223" t="s">
        <v>1090</v>
      </c>
      <c r="G38" s="229"/>
      <c r="H38" s="229"/>
      <c r="I38" s="232"/>
      <c r="J38" s="39"/>
    </row>
    <row r="39" ht="40.5" spans="1:10">
      <c r="A39" s="223" t="s">
        <v>1150</v>
      </c>
      <c r="B39" s="223" t="s">
        <v>1153</v>
      </c>
      <c r="C39" s="223" t="s">
        <v>1154</v>
      </c>
      <c r="D39" s="223" t="s">
        <v>1098</v>
      </c>
      <c r="E39" s="222" t="s">
        <v>1155</v>
      </c>
      <c r="F39" s="223" t="s">
        <v>1090</v>
      </c>
      <c r="G39" s="229"/>
      <c r="H39" s="229"/>
      <c r="I39" s="232"/>
      <c r="J39" s="39"/>
    </row>
    <row r="40" ht="27" spans="1:10">
      <c r="A40" s="223" t="s">
        <v>1150</v>
      </c>
      <c r="B40" s="223" t="s">
        <v>1156</v>
      </c>
      <c r="C40" s="223" t="s">
        <v>196</v>
      </c>
      <c r="D40" s="223" t="s">
        <v>51</v>
      </c>
      <c r="E40" s="222" t="s">
        <v>1156</v>
      </c>
      <c r="F40" s="223" t="s">
        <v>1090</v>
      </c>
      <c r="G40" s="229"/>
      <c r="H40" s="229"/>
      <c r="I40" s="232"/>
      <c r="J40" s="39"/>
    </row>
    <row r="41" ht="27" spans="1:10">
      <c r="A41" s="223" t="s">
        <v>1150</v>
      </c>
      <c r="B41" s="223" t="s">
        <v>1157</v>
      </c>
      <c r="C41" s="223" t="s">
        <v>196</v>
      </c>
      <c r="D41" s="223" t="s">
        <v>1098</v>
      </c>
      <c r="E41" s="222" t="s">
        <v>1157</v>
      </c>
      <c r="F41" s="223" t="s">
        <v>1090</v>
      </c>
      <c r="G41" s="229"/>
      <c r="H41" s="229"/>
      <c r="I41" s="232"/>
      <c r="J41" s="39"/>
    </row>
    <row r="42" ht="54" spans="1:10">
      <c r="A42" s="223" t="s">
        <v>1150</v>
      </c>
      <c r="B42" s="223" t="s">
        <v>1158</v>
      </c>
      <c r="C42" s="223" t="s">
        <v>196</v>
      </c>
      <c r="D42" s="223" t="s">
        <v>1098</v>
      </c>
      <c r="E42" s="222" t="s">
        <v>1158</v>
      </c>
      <c r="F42" s="223" t="s">
        <v>1090</v>
      </c>
      <c r="G42" s="229"/>
      <c r="H42" s="229"/>
      <c r="I42" s="232"/>
      <c r="J42" s="39"/>
    </row>
    <row r="43" ht="54" spans="1:10">
      <c r="A43" s="223" t="s">
        <v>1150</v>
      </c>
      <c r="B43" s="223" t="s">
        <v>1159</v>
      </c>
      <c r="C43" s="223" t="s">
        <v>46</v>
      </c>
      <c r="D43" s="223" t="s">
        <v>1098</v>
      </c>
      <c r="E43" s="222" t="s">
        <v>1160</v>
      </c>
      <c r="F43" s="223" t="s">
        <v>1090</v>
      </c>
      <c r="G43" s="229"/>
      <c r="H43" s="229"/>
      <c r="I43" s="232"/>
      <c r="J43" s="39"/>
    </row>
    <row r="44" ht="40.5" spans="1:10">
      <c r="A44" s="223" t="s">
        <v>1150</v>
      </c>
      <c r="B44" s="223" t="s">
        <v>1161</v>
      </c>
      <c r="C44" s="223" t="s">
        <v>196</v>
      </c>
      <c r="D44" s="223" t="s">
        <v>34</v>
      </c>
      <c r="E44" s="222" t="s">
        <v>1161</v>
      </c>
      <c r="F44" s="223" t="s">
        <v>1090</v>
      </c>
      <c r="G44" s="229"/>
      <c r="H44" s="229"/>
      <c r="I44" s="232"/>
      <c r="J44" s="39"/>
    </row>
    <row r="45" ht="54" spans="1:10">
      <c r="A45" s="223" t="s">
        <v>1150</v>
      </c>
      <c r="B45" s="223" t="s">
        <v>1162</v>
      </c>
      <c r="C45" s="223" t="s">
        <v>46</v>
      </c>
      <c r="D45" s="223" t="s">
        <v>1098</v>
      </c>
      <c r="E45" s="222" t="s">
        <v>1160</v>
      </c>
      <c r="F45" s="223" t="s">
        <v>1090</v>
      </c>
      <c r="G45" s="229"/>
      <c r="H45" s="229"/>
      <c r="I45" s="232"/>
      <c r="J45" s="39"/>
    </row>
    <row r="46" ht="27" spans="1:10">
      <c r="A46" s="223" t="s">
        <v>1150</v>
      </c>
      <c r="B46" s="223" t="s">
        <v>1163</v>
      </c>
      <c r="C46" s="223" t="s">
        <v>196</v>
      </c>
      <c r="D46" s="223" t="s">
        <v>150</v>
      </c>
      <c r="E46" s="222" t="s">
        <v>1163</v>
      </c>
      <c r="F46" s="223" t="s">
        <v>1090</v>
      </c>
      <c r="G46" s="229"/>
      <c r="H46" s="229"/>
      <c r="I46" s="232"/>
      <c r="J46" s="39"/>
    </row>
    <row r="47" ht="27" spans="1:10">
      <c r="A47" s="223" t="s">
        <v>1150</v>
      </c>
      <c r="B47" s="223" t="s">
        <v>1164</v>
      </c>
      <c r="C47" s="223" t="s">
        <v>196</v>
      </c>
      <c r="D47" s="223" t="s">
        <v>150</v>
      </c>
      <c r="E47" s="222" t="s">
        <v>1164</v>
      </c>
      <c r="F47" s="223" t="s">
        <v>1090</v>
      </c>
      <c r="G47" s="229"/>
      <c r="H47" s="229"/>
      <c r="I47" s="232"/>
      <c r="J47" s="39"/>
    </row>
    <row r="48" ht="40.5" spans="1:10">
      <c r="A48" s="223" t="s">
        <v>1150</v>
      </c>
      <c r="B48" s="223" t="s">
        <v>1165</v>
      </c>
      <c r="C48" s="223" t="s">
        <v>196</v>
      </c>
      <c r="D48" s="223" t="s">
        <v>150</v>
      </c>
      <c r="E48" s="222" t="s">
        <v>1165</v>
      </c>
      <c r="F48" s="223" t="s">
        <v>1090</v>
      </c>
      <c r="G48" s="229"/>
      <c r="H48" s="229"/>
      <c r="I48" s="232"/>
      <c r="J48" s="39"/>
    </row>
    <row r="49" customHeight="1" spans="1:10">
      <c r="A49" s="224" t="s">
        <v>1166</v>
      </c>
      <c r="B49" s="224"/>
      <c r="C49" s="224"/>
      <c r="D49" s="224"/>
      <c r="E49" s="224"/>
      <c r="F49" s="224"/>
      <c r="G49" s="224"/>
      <c r="H49" s="224"/>
      <c r="I49" s="234"/>
      <c r="J49" s="39"/>
    </row>
    <row r="50" ht="156" spans="1:10">
      <c r="A50" s="225" t="s">
        <v>1149</v>
      </c>
      <c r="B50" s="228" t="s">
        <v>1167</v>
      </c>
      <c r="C50" s="223" t="s">
        <v>18</v>
      </c>
      <c r="D50" s="223" t="s">
        <v>51</v>
      </c>
      <c r="E50" s="222" t="s">
        <v>1167</v>
      </c>
      <c r="F50" s="223" t="s">
        <v>1103</v>
      </c>
      <c r="G50" s="69"/>
      <c r="H50" s="227"/>
      <c r="I50" s="232"/>
      <c r="J50" s="233" t="s">
        <v>1104</v>
      </c>
    </row>
    <row r="51" ht="27" spans="1:10">
      <c r="A51" s="223" t="s">
        <v>1167</v>
      </c>
      <c r="B51" s="223" t="s">
        <v>1168</v>
      </c>
      <c r="C51" s="223" t="s">
        <v>64</v>
      </c>
      <c r="D51" s="223" t="s">
        <v>1098</v>
      </c>
      <c r="E51" s="222" t="s">
        <v>1169</v>
      </c>
      <c r="F51" s="223" t="s">
        <v>1090</v>
      </c>
      <c r="G51" s="229"/>
      <c r="H51" s="229"/>
      <c r="I51" s="232"/>
      <c r="J51" s="39"/>
    </row>
    <row r="52" ht="27" spans="1:10">
      <c r="A52" s="223" t="s">
        <v>1167</v>
      </c>
      <c r="B52" s="223" t="s">
        <v>1170</v>
      </c>
      <c r="C52" s="223" t="s">
        <v>64</v>
      </c>
      <c r="D52" s="223" t="s">
        <v>1098</v>
      </c>
      <c r="E52" s="222" t="s">
        <v>1170</v>
      </c>
      <c r="F52" s="223" t="s">
        <v>1090</v>
      </c>
      <c r="G52" s="229"/>
      <c r="H52" s="229"/>
      <c r="I52" s="232"/>
      <c r="J52" s="39"/>
    </row>
    <row r="53" ht="27" spans="1:10">
      <c r="A53" s="223" t="s">
        <v>1167</v>
      </c>
      <c r="B53" s="223" t="s">
        <v>1171</v>
      </c>
      <c r="C53" s="223" t="s">
        <v>64</v>
      </c>
      <c r="D53" s="223" t="s">
        <v>1098</v>
      </c>
      <c r="E53" s="222" t="s">
        <v>1171</v>
      </c>
      <c r="F53" s="223" t="s">
        <v>1090</v>
      </c>
      <c r="G53" s="229"/>
      <c r="H53" s="229"/>
      <c r="I53" s="232"/>
      <c r="J53" s="39"/>
    </row>
    <row r="54" ht="40.5" spans="1:10">
      <c r="A54" s="223" t="s">
        <v>1167</v>
      </c>
      <c r="B54" s="223" t="s">
        <v>1172</v>
      </c>
      <c r="C54" s="223" t="s">
        <v>64</v>
      </c>
      <c r="D54" s="223" t="s">
        <v>34</v>
      </c>
      <c r="E54" s="222" t="s">
        <v>1173</v>
      </c>
      <c r="F54" s="223" t="s">
        <v>1090</v>
      </c>
      <c r="G54" s="229"/>
      <c r="H54" s="229"/>
      <c r="I54" s="232"/>
      <c r="J54" s="39"/>
    </row>
    <row r="55" ht="108" spans="1:10">
      <c r="A55" s="223" t="s">
        <v>1167</v>
      </c>
      <c r="B55" s="223" t="s">
        <v>1174</v>
      </c>
      <c r="C55" s="223" t="s">
        <v>64</v>
      </c>
      <c r="D55" s="223" t="s">
        <v>34</v>
      </c>
      <c r="E55" s="222" t="s">
        <v>1175</v>
      </c>
      <c r="F55" s="223" t="s">
        <v>1090</v>
      </c>
      <c r="G55" s="229"/>
      <c r="H55" s="229"/>
      <c r="I55" s="232"/>
      <c r="J55" s="39"/>
    </row>
    <row r="56" ht="27" spans="1:10">
      <c r="A56" s="223" t="s">
        <v>1167</v>
      </c>
      <c r="B56" s="223" t="s">
        <v>1176</v>
      </c>
      <c r="C56" s="223" t="s">
        <v>196</v>
      </c>
      <c r="D56" s="223" t="s">
        <v>1098</v>
      </c>
      <c r="E56" s="222" t="s">
        <v>1176</v>
      </c>
      <c r="F56" s="223" t="s">
        <v>1090</v>
      </c>
      <c r="G56" s="229"/>
      <c r="H56" s="229"/>
      <c r="I56" s="232"/>
      <c r="J56" s="39"/>
    </row>
    <row r="57" ht="27" spans="1:10">
      <c r="A57" s="223" t="s">
        <v>1167</v>
      </c>
      <c r="B57" s="223" t="s">
        <v>1177</v>
      </c>
      <c r="C57" s="223" t="s">
        <v>196</v>
      </c>
      <c r="D57" s="223" t="s">
        <v>1098</v>
      </c>
      <c r="E57" s="222" t="s">
        <v>1177</v>
      </c>
      <c r="F57" s="223" t="s">
        <v>1090</v>
      </c>
      <c r="G57" s="229"/>
      <c r="H57" s="229"/>
      <c r="I57" s="232"/>
      <c r="J57" s="39"/>
    </row>
    <row r="58" ht="27" spans="1:10">
      <c r="A58" s="223" t="s">
        <v>1167</v>
      </c>
      <c r="B58" s="223" t="s">
        <v>1178</v>
      </c>
      <c r="C58" s="223" t="s">
        <v>81</v>
      </c>
      <c r="D58" s="223" t="s">
        <v>34</v>
      </c>
      <c r="E58" s="222" t="s">
        <v>1178</v>
      </c>
      <c r="F58" s="223" t="s">
        <v>1090</v>
      </c>
      <c r="G58" s="229"/>
      <c r="H58" s="229"/>
      <c r="I58" s="232"/>
      <c r="J58" s="39"/>
    </row>
    <row r="59" ht="27" spans="1:10">
      <c r="A59" s="223" t="s">
        <v>1167</v>
      </c>
      <c r="B59" s="223" t="s">
        <v>1179</v>
      </c>
      <c r="C59" s="223" t="s">
        <v>81</v>
      </c>
      <c r="D59" s="223" t="s">
        <v>34</v>
      </c>
      <c r="E59" s="222" t="s">
        <v>1179</v>
      </c>
      <c r="F59" s="223" t="s">
        <v>1090</v>
      </c>
      <c r="G59" s="229"/>
      <c r="H59" s="229"/>
      <c r="I59" s="232"/>
      <c r="J59" s="39"/>
    </row>
    <row r="60" ht="27" spans="1:10">
      <c r="A60" s="223" t="s">
        <v>1167</v>
      </c>
      <c r="B60" s="223" t="s">
        <v>1180</v>
      </c>
      <c r="C60" s="223" t="s">
        <v>81</v>
      </c>
      <c r="D60" s="223" t="s">
        <v>34</v>
      </c>
      <c r="E60" s="222" t="s">
        <v>1180</v>
      </c>
      <c r="F60" s="223" t="s">
        <v>1090</v>
      </c>
      <c r="G60" s="229"/>
      <c r="H60" s="229"/>
      <c r="I60" s="232"/>
      <c r="J60" s="39"/>
    </row>
    <row r="61" ht="27" spans="1:10">
      <c r="A61" s="223" t="s">
        <v>1167</v>
      </c>
      <c r="B61" s="223" t="s">
        <v>1181</v>
      </c>
      <c r="C61" s="223" t="s">
        <v>81</v>
      </c>
      <c r="D61" s="223" t="s">
        <v>150</v>
      </c>
      <c r="E61" s="222" t="s">
        <v>1178</v>
      </c>
      <c r="F61" s="223" t="s">
        <v>1090</v>
      </c>
      <c r="G61" s="229"/>
      <c r="H61" s="229"/>
      <c r="I61" s="232"/>
      <c r="J61" s="39"/>
    </row>
    <row r="62" ht="27" spans="1:10">
      <c r="A62" s="223" t="s">
        <v>1167</v>
      </c>
      <c r="B62" s="223" t="s">
        <v>1182</v>
      </c>
      <c r="C62" s="223" t="s">
        <v>81</v>
      </c>
      <c r="D62" s="223" t="s">
        <v>150</v>
      </c>
      <c r="E62" s="222" t="s">
        <v>1179</v>
      </c>
      <c r="F62" s="223" t="s">
        <v>1090</v>
      </c>
      <c r="G62" s="229"/>
      <c r="H62" s="229"/>
      <c r="I62" s="232"/>
      <c r="J62" s="39"/>
    </row>
    <row r="63" ht="27" spans="1:10">
      <c r="A63" s="223" t="s">
        <v>1167</v>
      </c>
      <c r="B63" s="223" t="s">
        <v>1183</v>
      </c>
      <c r="C63" s="223" t="s">
        <v>81</v>
      </c>
      <c r="D63" s="223" t="s">
        <v>150</v>
      </c>
      <c r="E63" s="222" t="s">
        <v>1180</v>
      </c>
      <c r="F63" s="223" t="s">
        <v>1090</v>
      </c>
      <c r="G63" s="229"/>
      <c r="H63" s="229"/>
      <c r="I63" s="232"/>
      <c r="J63" s="39"/>
    </row>
    <row r="64" customHeight="1" spans="1:10">
      <c r="A64" s="224" t="s">
        <v>1184</v>
      </c>
      <c r="B64" s="224"/>
      <c r="C64" s="224"/>
      <c r="D64" s="224"/>
      <c r="E64" s="224"/>
      <c r="F64" s="224"/>
      <c r="G64" s="224"/>
      <c r="H64" s="224"/>
      <c r="I64" s="234"/>
      <c r="J64" s="39"/>
    </row>
    <row r="65" ht="156" spans="1:10">
      <c r="A65" s="225" t="s">
        <v>1149</v>
      </c>
      <c r="B65" s="228" t="s">
        <v>1185</v>
      </c>
      <c r="C65" s="223" t="s">
        <v>18</v>
      </c>
      <c r="D65" s="223" t="s">
        <v>51</v>
      </c>
      <c r="E65" s="222" t="s">
        <v>1185</v>
      </c>
      <c r="F65" s="223" t="s">
        <v>1103</v>
      </c>
      <c r="G65" s="69"/>
      <c r="H65" s="227"/>
      <c r="I65" s="232"/>
      <c r="J65" s="233" t="s">
        <v>1104</v>
      </c>
    </row>
    <row r="66" ht="81" spans="1:10">
      <c r="A66" s="223" t="s">
        <v>1185</v>
      </c>
      <c r="B66" s="223" t="s">
        <v>1186</v>
      </c>
      <c r="C66" s="223" t="s">
        <v>64</v>
      </c>
      <c r="D66" s="223" t="s">
        <v>1098</v>
      </c>
      <c r="E66" s="222" t="s">
        <v>1187</v>
      </c>
      <c r="F66" s="223" t="s">
        <v>1090</v>
      </c>
      <c r="G66" s="232"/>
      <c r="H66" s="232"/>
      <c r="I66" s="232"/>
      <c r="J66" s="39"/>
    </row>
    <row r="67" ht="81" spans="1:10">
      <c r="A67" s="223" t="s">
        <v>1185</v>
      </c>
      <c r="B67" s="223" t="s">
        <v>1188</v>
      </c>
      <c r="C67" s="223" t="s">
        <v>64</v>
      </c>
      <c r="D67" s="223" t="s">
        <v>1098</v>
      </c>
      <c r="E67" s="222" t="s">
        <v>1189</v>
      </c>
      <c r="F67" s="223" t="s">
        <v>1090</v>
      </c>
      <c r="G67" s="232"/>
      <c r="H67" s="232"/>
      <c r="I67" s="232"/>
      <c r="J67" s="39"/>
    </row>
    <row r="68" ht="27" spans="1:10">
      <c r="A68" s="223" t="s">
        <v>1185</v>
      </c>
      <c r="B68" s="223" t="s">
        <v>1190</v>
      </c>
      <c r="C68" s="223" t="s">
        <v>46</v>
      </c>
      <c r="D68" s="223" t="s">
        <v>34</v>
      </c>
      <c r="E68" s="222" t="s">
        <v>1190</v>
      </c>
      <c r="F68" s="223" t="s">
        <v>1090</v>
      </c>
      <c r="G68" s="232"/>
      <c r="H68" s="232"/>
      <c r="I68" s="232"/>
      <c r="J68" s="39"/>
    </row>
    <row r="69" ht="40.5" spans="1:10">
      <c r="A69" s="223" t="s">
        <v>1185</v>
      </c>
      <c r="B69" s="223" t="s">
        <v>1191</v>
      </c>
      <c r="C69" s="223" t="s">
        <v>46</v>
      </c>
      <c r="D69" s="223" t="s">
        <v>34</v>
      </c>
      <c r="E69" s="222" t="s">
        <v>1192</v>
      </c>
      <c r="F69" s="223" t="s">
        <v>1090</v>
      </c>
      <c r="G69" s="232"/>
      <c r="H69" s="232"/>
      <c r="I69" s="232"/>
      <c r="J69" s="39"/>
    </row>
    <row r="70" ht="40.5" spans="1:10">
      <c r="A70" s="223" t="s">
        <v>1185</v>
      </c>
      <c r="B70" s="223" t="s">
        <v>1193</v>
      </c>
      <c r="C70" s="223" t="s">
        <v>46</v>
      </c>
      <c r="D70" s="223" t="s">
        <v>34</v>
      </c>
      <c r="E70" s="222" t="s">
        <v>1194</v>
      </c>
      <c r="F70" s="223" t="s">
        <v>1090</v>
      </c>
      <c r="G70" s="232"/>
      <c r="H70" s="232"/>
      <c r="I70" s="232"/>
      <c r="J70" s="39"/>
    </row>
    <row r="71" ht="40.5" spans="1:10">
      <c r="A71" s="223" t="s">
        <v>1185</v>
      </c>
      <c r="B71" s="223" t="s">
        <v>1195</v>
      </c>
      <c r="C71" s="223" t="s">
        <v>46</v>
      </c>
      <c r="D71" s="223" t="s">
        <v>34</v>
      </c>
      <c r="E71" s="222" t="s">
        <v>1196</v>
      </c>
      <c r="F71" s="223" t="s">
        <v>1090</v>
      </c>
      <c r="G71" s="232"/>
      <c r="H71" s="232"/>
      <c r="I71" s="232"/>
      <c r="J71" s="39"/>
    </row>
    <row r="72" ht="40.5" spans="1:10">
      <c r="A72" s="223" t="s">
        <v>1185</v>
      </c>
      <c r="B72" s="223" t="s">
        <v>1197</v>
      </c>
      <c r="C72" s="223" t="s">
        <v>46</v>
      </c>
      <c r="D72" s="223" t="s">
        <v>34</v>
      </c>
      <c r="E72" s="222" t="s">
        <v>1198</v>
      </c>
      <c r="F72" s="223" t="s">
        <v>1090</v>
      </c>
      <c r="G72" s="232"/>
      <c r="H72" s="232"/>
      <c r="I72" s="232"/>
      <c r="J72" s="39"/>
    </row>
    <row r="73" ht="40.5" spans="1:10">
      <c r="A73" s="223" t="s">
        <v>1185</v>
      </c>
      <c r="B73" s="223" t="s">
        <v>1199</v>
      </c>
      <c r="C73" s="223" t="s">
        <v>46</v>
      </c>
      <c r="D73" s="223" t="s">
        <v>34</v>
      </c>
      <c r="E73" s="222" t="s">
        <v>1200</v>
      </c>
      <c r="F73" s="223" t="s">
        <v>1090</v>
      </c>
      <c r="G73" s="232"/>
      <c r="H73" s="232"/>
      <c r="I73" s="232"/>
      <c r="J73" s="39"/>
    </row>
    <row r="74" ht="40.5" spans="1:10">
      <c r="A74" s="223" t="s">
        <v>1185</v>
      </c>
      <c r="B74" s="223" t="s">
        <v>1201</v>
      </c>
      <c r="C74" s="223" t="s">
        <v>46</v>
      </c>
      <c r="D74" s="223" t="s">
        <v>34</v>
      </c>
      <c r="E74" s="222" t="s">
        <v>1202</v>
      </c>
      <c r="F74" s="223" t="s">
        <v>1090</v>
      </c>
      <c r="G74" s="232"/>
      <c r="H74" s="232"/>
      <c r="I74" s="232"/>
      <c r="J74" s="39"/>
    </row>
    <row r="75" ht="40.5" spans="1:10">
      <c r="A75" s="223" t="s">
        <v>1185</v>
      </c>
      <c r="B75" s="223" t="s">
        <v>1203</v>
      </c>
      <c r="C75" s="223" t="s">
        <v>46</v>
      </c>
      <c r="D75" s="223" t="s">
        <v>34</v>
      </c>
      <c r="E75" s="222" t="s">
        <v>1204</v>
      </c>
      <c r="F75" s="223" t="s">
        <v>1090</v>
      </c>
      <c r="G75" s="232"/>
      <c r="H75" s="232"/>
      <c r="I75" s="232"/>
      <c r="J75" s="39"/>
    </row>
    <row r="76" ht="40.5" spans="1:10">
      <c r="A76" s="223" t="s">
        <v>1185</v>
      </c>
      <c r="B76" s="223" t="s">
        <v>1205</v>
      </c>
      <c r="C76" s="223" t="s">
        <v>46</v>
      </c>
      <c r="D76" s="223" t="s">
        <v>34</v>
      </c>
      <c r="E76" s="222" t="s">
        <v>1206</v>
      </c>
      <c r="F76" s="223" t="s">
        <v>1090</v>
      </c>
      <c r="G76" s="232"/>
      <c r="H76" s="232"/>
      <c r="I76" s="232"/>
      <c r="J76" s="39"/>
    </row>
    <row r="77" ht="40.5" spans="1:10">
      <c r="A77" s="223" t="s">
        <v>1185</v>
      </c>
      <c r="B77" s="223" t="s">
        <v>1207</v>
      </c>
      <c r="C77" s="223" t="s">
        <v>46</v>
      </c>
      <c r="D77" s="223" t="s">
        <v>34</v>
      </c>
      <c r="E77" s="222" t="s">
        <v>1208</v>
      </c>
      <c r="F77" s="223" t="s">
        <v>1090</v>
      </c>
      <c r="G77" s="232"/>
      <c r="H77" s="232"/>
      <c r="I77" s="232"/>
      <c r="J77" s="39"/>
    </row>
    <row r="78" ht="40.5" spans="1:10">
      <c r="A78" s="223" t="s">
        <v>1185</v>
      </c>
      <c r="B78" s="223" t="s">
        <v>1209</v>
      </c>
      <c r="C78" s="223" t="s">
        <v>46</v>
      </c>
      <c r="D78" s="223" t="s">
        <v>34</v>
      </c>
      <c r="E78" s="222" t="s">
        <v>1210</v>
      </c>
      <c r="F78" s="223" t="s">
        <v>1090</v>
      </c>
      <c r="G78" s="232"/>
      <c r="H78" s="232"/>
      <c r="I78" s="232"/>
      <c r="J78" s="39"/>
    </row>
    <row r="79" ht="40.5" spans="1:10">
      <c r="A79" s="223" t="s">
        <v>1185</v>
      </c>
      <c r="B79" s="223" t="s">
        <v>1211</v>
      </c>
      <c r="C79" s="223" t="s">
        <v>46</v>
      </c>
      <c r="D79" s="223" t="s">
        <v>34</v>
      </c>
      <c r="E79" s="222" t="s">
        <v>1212</v>
      </c>
      <c r="F79" s="223" t="s">
        <v>1090</v>
      </c>
      <c r="G79" s="232"/>
      <c r="H79" s="232"/>
      <c r="I79" s="232"/>
      <c r="J79" s="39"/>
    </row>
    <row r="80" ht="27" spans="1:10">
      <c r="A80" s="223" t="s">
        <v>1185</v>
      </c>
      <c r="B80" s="223" t="s">
        <v>1213</v>
      </c>
      <c r="C80" s="223" t="s">
        <v>1214</v>
      </c>
      <c r="D80" s="223" t="s">
        <v>150</v>
      </c>
      <c r="E80" s="222" t="s">
        <v>1213</v>
      </c>
      <c r="F80" s="223" t="s">
        <v>1090</v>
      </c>
      <c r="G80" s="232"/>
      <c r="H80" s="232"/>
      <c r="I80" s="232"/>
      <c r="J80" s="39"/>
    </row>
    <row r="81" ht="27" spans="1:10">
      <c r="A81" s="223" t="s">
        <v>1185</v>
      </c>
      <c r="B81" s="223" t="s">
        <v>1213</v>
      </c>
      <c r="C81" s="223" t="s">
        <v>1012</v>
      </c>
      <c r="D81" s="223" t="s">
        <v>34</v>
      </c>
      <c r="E81" s="222" t="s">
        <v>1213</v>
      </c>
      <c r="F81" s="223" t="s">
        <v>1090</v>
      </c>
      <c r="G81" s="232"/>
      <c r="H81" s="232"/>
      <c r="I81" s="232"/>
      <c r="J81" s="39"/>
    </row>
    <row r="82" ht="40.5" spans="1:10">
      <c r="A82" s="223" t="s">
        <v>1185</v>
      </c>
      <c r="B82" s="223" t="s">
        <v>1215</v>
      </c>
      <c r="C82" s="223" t="s">
        <v>1154</v>
      </c>
      <c r="D82" s="223" t="s">
        <v>51</v>
      </c>
      <c r="E82" s="222" t="s">
        <v>1215</v>
      </c>
      <c r="F82" s="223" t="s">
        <v>1090</v>
      </c>
      <c r="G82" s="232"/>
      <c r="H82" s="232"/>
      <c r="I82" s="232"/>
      <c r="J82" s="39"/>
    </row>
    <row r="83" ht="40.5" spans="1:10">
      <c r="A83" s="223" t="s">
        <v>1185</v>
      </c>
      <c r="B83" s="223" t="s">
        <v>1216</v>
      </c>
      <c r="C83" s="223" t="s">
        <v>1154</v>
      </c>
      <c r="D83" s="223" t="s">
        <v>51</v>
      </c>
      <c r="E83" s="222" t="s">
        <v>1216</v>
      </c>
      <c r="F83" s="223" t="s">
        <v>1090</v>
      </c>
      <c r="G83" s="232"/>
      <c r="H83" s="232"/>
      <c r="I83" s="232"/>
      <c r="J83" s="39"/>
    </row>
    <row r="84" ht="27" spans="1:10">
      <c r="A84" s="223" t="s">
        <v>1185</v>
      </c>
      <c r="B84" s="223" t="s">
        <v>1217</v>
      </c>
      <c r="C84" s="223" t="s">
        <v>46</v>
      </c>
      <c r="D84" s="223" t="s">
        <v>150</v>
      </c>
      <c r="E84" s="222" t="s">
        <v>1217</v>
      </c>
      <c r="F84" s="223" t="s">
        <v>1090</v>
      </c>
      <c r="G84" s="232"/>
      <c r="H84" s="232"/>
      <c r="I84" s="232"/>
      <c r="J84" s="39"/>
    </row>
    <row r="85" ht="40.5" spans="1:10">
      <c r="A85" s="223" t="s">
        <v>1185</v>
      </c>
      <c r="B85" s="223" t="s">
        <v>1218</v>
      </c>
      <c r="C85" s="223" t="s">
        <v>1154</v>
      </c>
      <c r="D85" s="223" t="s">
        <v>51</v>
      </c>
      <c r="E85" s="222" t="s">
        <v>1215</v>
      </c>
      <c r="F85" s="223" t="s">
        <v>1090</v>
      </c>
      <c r="G85" s="232"/>
      <c r="H85" s="232"/>
      <c r="I85" s="232"/>
      <c r="J85" s="39"/>
    </row>
    <row r="86" ht="40.5" spans="1:10">
      <c r="A86" s="223" t="s">
        <v>1185</v>
      </c>
      <c r="B86" s="223" t="s">
        <v>1219</v>
      </c>
      <c r="C86" s="223" t="s">
        <v>1154</v>
      </c>
      <c r="D86" s="223" t="s">
        <v>51</v>
      </c>
      <c r="E86" s="222" t="s">
        <v>1216</v>
      </c>
      <c r="F86" s="223" t="s">
        <v>1090</v>
      </c>
      <c r="G86" s="232"/>
      <c r="H86" s="232"/>
      <c r="I86" s="232"/>
      <c r="J86" s="39"/>
    </row>
    <row r="87" ht="40.5" spans="1:10">
      <c r="A87" s="223" t="s">
        <v>1185</v>
      </c>
      <c r="B87" s="223" t="s">
        <v>1220</v>
      </c>
      <c r="C87" s="223" t="s">
        <v>46</v>
      </c>
      <c r="D87" s="223" t="s">
        <v>150</v>
      </c>
      <c r="E87" s="222" t="s">
        <v>1221</v>
      </c>
      <c r="F87" s="223" t="s">
        <v>1090</v>
      </c>
      <c r="G87" s="232"/>
      <c r="H87" s="232"/>
      <c r="I87" s="232"/>
      <c r="J87" s="39"/>
    </row>
    <row r="88" ht="40.5" spans="1:10">
      <c r="A88" s="223" t="s">
        <v>1185</v>
      </c>
      <c r="B88" s="223" t="s">
        <v>1222</v>
      </c>
      <c r="C88" s="223" t="s">
        <v>46</v>
      </c>
      <c r="D88" s="223" t="s">
        <v>150</v>
      </c>
      <c r="E88" s="222" t="s">
        <v>1223</v>
      </c>
      <c r="F88" s="223" t="s">
        <v>1090</v>
      </c>
      <c r="G88" s="232"/>
      <c r="H88" s="232"/>
      <c r="I88" s="232"/>
      <c r="J88" s="39"/>
    </row>
    <row r="89" ht="40.5" spans="1:10">
      <c r="A89" s="223" t="s">
        <v>1185</v>
      </c>
      <c r="B89" s="223" t="s">
        <v>1224</v>
      </c>
      <c r="C89" s="223" t="s">
        <v>46</v>
      </c>
      <c r="D89" s="223" t="s">
        <v>150</v>
      </c>
      <c r="E89" s="222" t="s">
        <v>1225</v>
      </c>
      <c r="F89" s="223" t="s">
        <v>1090</v>
      </c>
      <c r="G89" s="232"/>
      <c r="H89" s="232"/>
      <c r="I89" s="232"/>
      <c r="J89" s="39"/>
    </row>
    <row r="90" ht="40.5" spans="1:10">
      <c r="A90" s="223" t="s">
        <v>1185</v>
      </c>
      <c r="B90" s="223" t="s">
        <v>1226</v>
      </c>
      <c r="C90" s="223" t="s">
        <v>46</v>
      </c>
      <c r="D90" s="223" t="s">
        <v>150</v>
      </c>
      <c r="E90" s="222" t="s">
        <v>1227</v>
      </c>
      <c r="F90" s="223" t="s">
        <v>1090</v>
      </c>
      <c r="G90" s="232"/>
      <c r="H90" s="232"/>
      <c r="I90" s="232"/>
      <c r="J90" s="39"/>
    </row>
    <row r="91" ht="40.5" spans="1:10">
      <c r="A91" s="223" t="s">
        <v>1185</v>
      </c>
      <c r="B91" s="223" t="s">
        <v>1228</v>
      </c>
      <c r="C91" s="223" t="s">
        <v>46</v>
      </c>
      <c r="D91" s="223" t="s">
        <v>150</v>
      </c>
      <c r="E91" s="222" t="s">
        <v>1229</v>
      </c>
      <c r="F91" s="223" t="s">
        <v>1090</v>
      </c>
      <c r="G91" s="232"/>
      <c r="H91" s="232"/>
      <c r="I91" s="232"/>
      <c r="J91" s="39"/>
    </row>
    <row r="92" ht="40.5" spans="1:10">
      <c r="A92" s="223" t="s">
        <v>1185</v>
      </c>
      <c r="B92" s="223" t="s">
        <v>1230</v>
      </c>
      <c r="C92" s="223" t="s">
        <v>46</v>
      </c>
      <c r="D92" s="223" t="s">
        <v>150</v>
      </c>
      <c r="E92" s="222" t="s">
        <v>1231</v>
      </c>
      <c r="F92" s="223" t="s">
        <v>1090</v>
      </c>
      <c r="G92" s="232"/>
      <c r="H92" s="232"/>
      <c r="I92" s="232"/>
      <c r="J92" s="39"/>
    </row>
    <row r="93" ht="40.5" spans="1:10">
      <c r="A93" s="223" t="s">
        <v>1185</v>
      </c>
      <c r="B93" s="223" t="s">
        <v>1232</v>
      </c>
      <c r="C93" s="223" t="s">
        <v>46</v>
      </c>
      <c r="D93" s="223" t="s">
        <v>150</v>
      </c>
      <c r="E93" s="222" t="s">
        <v>1233</v>
      </c>
      <c r="F93" s="223" t="s">
        <v>1090</v>
      </c>
      <c r="G93" s="232"/>
      <c r="H93" s="232"/>
      <c r="I93" s="232"/>
      <c r="J93" s="39"/>
    </row>
    <row r="94" ht="40.5" spans="1:10">
      <c r="A94" s="223" t="s">
        <v>1185</v>
      </c>
      <c r="B94" s="223" t="s">
        <v>1234</v>
      </c>
      <c r="C94" s="223" t="s">
        <v>46</v>
      </c>
      <c r="D94" s="223" t="s">
        <v>150</v>
      </c>
      <c r="E94" s="222" t="s">
        <v>1235</v>
      </c>
      <c r="F94" s="223" t="s">
        <v>1090</v>
      </c>
      <c r="G94" s="232"/>
      <c r="H94" s="232"/>
      <c r="I94" s="232"/>
      <c r="J94" s="39"/>
    </row>
    <row r="95" ht="40.5" spans="1:10">
      <c r="A95" s="223" t="s">
        <v>1185</v>
      </c>
      <c r="B95" s="223" t="s">
        <v>1236</v>
      </c>
      <c r="C95" s="223" t="s">
        <v>46</v>
      </c>
      <c r="D95" s="223" t="s">
        <v>150</v>
      </c>
      <c r="E95" s="222" t="s">
        <v>1237</v>
      </c>
      <c r="F95" s="223" t="s">
        <v>1090</v>
      </c>
      <c r="G95" s="232"/>
      <c r="H95" s="232"/>
      <c r="I95" s="232"/>
      <c r="J95" s="39"/>
    </row>
    <row r="96" ht="40.5" spans="1:10">
      <c r="A96" s="223" t="s">
        <v>1185</v>
      </c>
      <c r="B96" s="223" t="s">
        <v>1238</v>
      </c>
      <c r="C96" s="223" t="s">
        <v>46</v>
      </c>
      <c r="D96" s="223" t="s">
        <v>150</v>
      </c>
      <c r="E96" s="222" t="s">
        <v>1239</v>
      </c>
      <c r="F96" s="223" t="s">
        <v>1090</v>
      </c>
      <c r="G96" s="232"/>
      <c r="H96" s="232"/>
      <c r="I96" s="232"/>
      <c r="J96" s="39"/>
    </row>
    <row r="97" ht="40.5" spans="1:10">
      <c r="A97" s="223" t="s">
        <v>1185</v>
      </c>
      <c r="B97" s="223" t="s">
        <v>1240</v>
      </c>
      <c r="C97" s="223" t="s">
        <v>46</v>
      </c>
      <c r="D97" s="223" t="s">
        <v>150</v>
      </c>
      <c r="E97" s="222" t="s">
        <v>1241</v>
      </c>
      <c r="F97" s="223" t="s">
        <v>1090</v>
      </c>
      <c r="G97" s="232"/>
      <c r="H97" s="232"/>
      <c r="I97" s="232"/>
      <c r="J97" s="39"/>
    </row>
  </sheetData>
  <mergeCells count="8">
    <mergeCell ref="A1:H1"/>
    <mergeCell ref="A2:H2"/>
    <mergeCell ref="A4:H4"/>
    <mergeCell ref="A6:H6"/>
    <mergeCell ref="A7:H7"/>
    <mergeCell ref="A35:H35"/>
    <mergeCell ref="A49:H49"/>
    <mergeCell ref="A64:H64"/>
  </mergeCells>
  <pageMargins left="0.75" right="0.75" top="1" bottom="1" header="0.5" footer="0.5"/>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s t a n d a l o n e = " y e s " ? > < w o P r o p s   x m l n s = " h t t p s : / / w e b . w p s . c n / e t / 2 0 1 8 / m a i n "   x m l n s : s = " h t t p : / / s c h e m a s . o p e n x m l f o r m a t s . o r g / s p r e a d s h e e t m l / 2 0 0 6 / m a i n " > < w o S h e e t s P r o p s > < w o S h e e t P r o p s   s h e e t S t i d = " 4 "   i n t e r l i n e O n O f f = " 0 "   i n t e r l i n e C o l o r = " 0 "   i s D b S h e e t = " 0 "   i s D a s h B o a r d S h e e t = " 0 "   i s D b D a s h B o a r d S h e e t = " 0 "   i s F l e x P a p e r S h e e t = " 0 " > < c e l l p r o t e c t i o n / > < a p p E t D b R e l a t i o n s / > < / w o S h e e t P r o p s > < w o S h e e t P r o p s   s h e e t S t i d = " 9 "   i n t e r l i n e O n O f f = " 0 "   i n t e r l i n e C o l o r = " 0 "   i s D b S h e e t = " 0 "   i s D a s h B o a r d S h e e t = " 0 "   i s D b D a s h B o a r d S h e e t = " 0 "   i s F l e x P a p e r S h e e t = " 0 " > < c e l l p r o t e c t i o n / > < a p p E t D b R e l a t i o n s / > < / w o S h e e t P r o p s > < w o S h e e t P r o p s   s h e e t S t i d = " 2 "   i n t e r l i n e O n O f f = " 0 "   i n t e r l i n e C o l o r = " 0 "   i s D b S h e e t = " 0 "   i s D a s h B o a r d S h e e t = " 0 "   i s D b D a s h B o a r d S h e e t = " 0 "   i s F l e x P a p e r S h e e t = " 0 " > < c e l l p r o t e c t i o n / > < a p p E t D b R e l a t i o n s / > < / w o S h e e t P r o p s > < w o S h e e t P r o p s   s h e e t S t i d = " 7 "   i n t e r l i n e O n O f f = " 0 "   i n t e r l i n e C o l o r = " 0 "   i s D b S h e e t = " 0 "   i s D a s h B o a r d S h e e t = " 0 "   i s D b D a s h B o a r d S h e e t = " 0 "   i s F l e x P a p e r S h e e t = " 0 " > < c e l l p r o t e c t i o n / > < a p p E t D b R e l a t i o n s / > < / w o S h e e t P r o p s > < w o S h e e t P r o p s   s h e e t S t i d = " 5 "   i n t e r l i n e O n O f f = " 0 "   i n t e r l i n e C o l o r = " 0 "   i s D b S h e e t = " 0 "   i s D a s h B o a r d S h e e t = " 0 "   i s D b D a s h B o a r d S h e e t = " 0 "   i s F l e x P a p e r S h e e t = " 0 " > < c e l l p r o t e c t i o n / > < a p p E t D b R e l a t i o n s / > < / w o S h e e t P r o p s > < w o S h e e t P r o p s   s h e e t S t i d = " 1 "   i n t e r l i n e O n O f f = " 0 "   i n t e r l i n e C o l o r = " 0 "   i s D b S h e e t = " 0 "   i s D a s h B o a r d S h e e t = " 0 "   i s D b D a s h B o a r d S h e e t = " 0 "   i s F l e x P a p e r S h e e t = " 0 " > < c e l l p r o t e c t i o n / > < a p p E t D b R e l a t i o n s / > < / w o S h e e t P r o p s > < w o S h e e t P r o p s   s h e e t S t i d = " 3 "   i n t e r l i n e O n O f f = " 0 "   i n t e r l i n e C o l o r = " 0 "   i s D b S h e e t = " 0 "   i s D a s h B o a r d S h e e t = " 0 "   i s D b D a s h B o a r d S h e e t = " 0 "   i s F l e x P a p e r S h e e t = " 0 " > < c e l l p r o t e c t i o n / > < a p p E t D b R e l a t i o n s / > < / w o S h e e t P r o p s > < / w o S h e e t s P r o p s > < w o B o o k P r o p s > < b o o k S e t t i n g s   f i l e I d = " 3 2 0 3 1 0 4 0 2 4 0 0 2 5 6 "   i s F i l t e r S h a r e d = " 0 "   c o r e C o n q u e r U s e r I d = " "   i s A u t o U p d a t e P a u s e d = " 0 "   f i l t e r T y p e = " u s e r "   i s M e r g e T a s k s A u t o U p d a t e = " 0 "   i s I n s e r P i c A s A t t a c h m e n t = " 0 " / > < / w o B o o k P r o p s > < / w o P r o p s > 
</file>

<file path=customXml/item2.xml>��< ? x m l   v e r s i o n = " 1 . 0 "   s t a n d a l o n e = " y e s " ? > < p i x e l a t o r s   x m l n s = " h t t p s : / / w e b . w p s . c n / e t / 2 0 1 8 / m a i n "   x m l n s : s = " h t t p : / / s c h e m a s . o p e n x m l f o r m a t s . o r g / s p r e a d s h e e t m l / 2 0 0 6 / m a i n " > < p i x e l a t o r L i s t   s h e e t S t i d = " 4 " / > < p i x e l a t o r L i s t   s h e e t S t i d = " 9 " / > < p i x e l a t o r L i s t   s h e e t S t i d = " 2 " / > < p i x e l a t o r L i s t   s h e e t S t i d = " 7 " / > < p i x e l a t o r L i s t   s h e e t S t i d = " 5 " / > < p i x e l a t o r L i s t   s h e e t S t i d = " 1 " / > < p i x e l a t o r L i s t   s h e e t S t i d = " 3 " / > < p i x e l a t o r L i s t   s h e e t S t i d = " 1 0 " / > < / p i x e l a t o r s > 
</file>

<file path=customXml/item3.xml>��< ? x m l   v e r s i o n = " 1 . 0 "   s t a n d a l o n e = " y e s " ? > < a u t o f i l t e r s   x m l n s = " h t t p s : / / w e b . w p s . c n / e t / 2 0 1 8 / m a i n " > < s h e e t I t e m   s h e e t S t i d = " 4 " > < f i l t e r D a t a   f i l t e r I D = " 4 6 6 " > < h i d d e n R a n g e   r o w F r o m = " 1 "   r o w T o = " 1 5 " / > < h i d d e n R a n g e   r o w F r o m = " 1 7 "   r o w T o = " 3 3 " / > < h i d d e n R a n g e   r o w F r o m = " 3 5 "   r o w T o = " 3 9 " / > < h i d d e n R a n g e   r o w F r o m = " 4 1 "   r o w T o = " 4 5 " / > < h i d d e n R a n g e   r o w F r o m = " 4 7 "   r o w T o = " 5 3 " / > < h i d d e n R a n g e   r o w F r o m = " 5 6 "   r o w T o = " 5 8 " / > < h i d d e n R a n g e   r o w F r o m = " 6 1 "   r o w T o = " 6 3 " / > < h i d d e n R a n g e   r o w F r o m = " 6 6 "   r o w T o = " 6 8 " / > < h i d d e n R a n g e   r o w F r o m = " 7 1 "   r o w T o = " 7 3 " / > < h i d d e n R a n g e   r o w F r o m = " 7 5 "   r o w T o = " 8 6 " / > < h i d d e n R a n g e   r o w F r o m = " 8 9 "   r o w T o = " 1 1 2 " / > < / f i l t e r D a t a > < f i l t e r D a t a   f i l t e r I D = " 2 8 9 " / > < a u t o f i l t e r I n f o   f i l t e r I D = " 4 6 6 " > < a u t o F i l t e r   x m l n s = " h t t p : / / s c h e m a s . o p e n x m l f o r m a t s . o r g / s p r e a d s h e e t m l / 2 0 0 6 / m a i n "   r e f = " A 1 : S 1 1 3 " > < f i l t e r C o l u m n   c o l I d = " 4 " > < c u s t o m F i l t e r s > < c u s t o m F i l t e r   o p e r a t o r = " e q u a l "   v a l = " V P 0�~T�O7�" / > < c u s t o m F i l t e r   o p e r a t o r = " e q u a l "   v a l = " �~T�O7�" / > < / c u s t o m F i l t e r s > < / f i l t e r C o l u m n > < f i l t e r C o l u m n   c o l I d = " 6 " > < f i l t e r s > < f i l t e r   v a l = " {" / > < f i l t e r   v a l = " 7b" / > < f i l t e r   v a l = " *N" / > < / f i l t e r s > < / f i l t e r C o l u m n > < / a u t o F i l t e r > < / a u t o f i l t e r I n f o > < / s h e e t I t e m > < s h e e t I t e m   s h e e t S t i d = " 9 " > < f i l t e r D a t a   f i l t e r I D = " 2 8 9 " / > < f i l t e r D a t a   f i l t e r I D = " 4 6 6 " > < h i d d e n R a n g e   r o w F r o m = " 1 "   r o w T o = " 8 " / > < h i d d e n R a n g e   r o w F r o m = " 1 0 "   r o w T o = " 1 5 " / > < h i d d e n R a n g e   r o w F r o m = " 1 7 "   r o w T o = " 2 9 " / > < h i d d e n R a n g e   r o w F r o m = " 4 8 "   r o w T o = " 5 0 " / > < h i d d e n R a n g e   r o w F r o m = " 7 1 "   r o w T o = " 7 3 " / > < h i d d e n R a n g e   r o w F r o m = " 7 6 "   r o w T o = " 7 8 " / > < h i d d e n R a n g e   r o w F r o m = " 8 3 "   r o w T o = " 8 6 " / > < h i d d e n R a n g e   r o w F r o m = " 9 0 "   r o w T o = " 1 1 2 " / > < / f i l t e r D a t a > < a u t o f i l t e r I n f o   f i l t e r I D = " 4 6 6 " > < a u t o F i l t e r   x m l n s = " h t t p : / / s c h e m a s . o p e n x m l f o r m a t s . o r g / s p r e a d s h e e t m l / 2 0 0 6 / m a i n "   r e f = " A 1 : S 1 1 3 " > < f i l t e r C o l u m n   c o l I d = " 4 " > < c u s t o m F i l t e r s > < c u s t o m F i l t e r   o p e r a t o r = " e q u a l "   v a l = " V P 0�~T�O7�" / > < c u s t o m F i l t e r   o p e r a t o r = " e q u a l "   v a l = " �~T�O7�" / > < / c u s t o m F i l t e r s > < / f i l t e r C o l u m n > < / a u t o F i l t e r > < / a u t o f i l t e r I n f o > < / s h e e t I t e m > < s h e e t I t e m   s h e e t S t i d = " 5 " > < f i l t e r D a t a   f i l t e r I D = " 2 8 9 " / > < f i l t e r D a t a   f i l t e r I D = " 4 7 3 " / > < / s h e e t I t e m > < / a u t o f i l t e r s > 
</file>

<file path=customXml/itemProps1.xml><?xml version="1.0" encoding="utf-8"?>
<ds:datastoreItem xmlns:ds="http://schemas.openxmlformats.org/officeDocument/2006/customXml" ds:itemID="{06C82605-B75B-4693-9329-32AAD527C692}">
  <ds:schemaRefs/>
</ds:datastoreItem>
</file>

<file path=customXml/itemProps2.xml><?xml version="1.0" encoding="utf-8"?>
<ds:datastoreItem xmlns:ds="http://schemas.openxmlformats.org/officeDocument/2006/customXml" ds:itemID="{224D003E-15C9-4FFE-AB16-9E66474EAE4E}">
  <ds:schemaRefs/>
</ds:datastoreItem>
</file>

<file path=customXml/itemProps3.xml><?xml version="1.0" encoding="utf-8"?>
<ds:datastoreItem xmlns:ds="http://schemas.openxmlformats.org/officeDocument/2006/customXml" ds:itemID="{D5662047-3127-477A-AC3A-1D340467FB41}">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12</vt:i4>
      </vt:variant>
    </vt:vector>
  </HeadingPairs>
  <TitlesOfParts>
    <vt:vector size="12" baseType="lpstr">
      <vt:lpstr>个人网银</vt:lpstr>
      <vt:lpstr>企业手机银行</vt:lpstr>
      <vt:lpstr>渠道整合平台</vt:lpstr>
      <vt:lpstr>综合信贷</vt:lpstr>
      <vt:lpstr>综合信贷-更新合版</vt:lpstr>
      <vt:lpstr>手机银行</vt:lpstr>
      <vt:lpstr>手机银行最新大屏涉及指标</vt:lpstr>
      <vt:lpstr>导出列表_数据来源建议</vt:lpstr>
      <vt:lpstr>Sheet1</vt:lpstr>
      <vt:lpstr>投入产出-UE屏幕</vt:lpstr>
      <vt:lpstr>新核心系统</vt:lpstr>
      <vt:lpstr>智慧办公平台</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meiyu.huang</cp:lastModifiedBy>
  <dcterms:created xsi:type="dcterms:W3CDTF">2023-05-20T03:15:00Z</dcterms:created>
  <dcterms:modified xsi:type="dcterms:W3CDTF">2025-11-07T08:29:58Z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2052-11.8.2.11718</vt:lpwstr>
  </property>
  <property fmtid="{D5CDD505-2E9C-101B-9397-08002B2CF9AE}" pid="3" name="ICV">
    <vt:lpwstr>2EE57D1D3D20403B8C56FCE03B35834E</vt:lpwstr>
  </property>
</Properties>
</file>